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32ACEBCF-9B24-4CCB-9B8F-7D112A69407D}" xr6:coauthVersionLast="36" xr6:coauthVersionMax="36" xr10:uidLastSave="{00000000-0000-0000-0000-000000000000}"/>
  <bookViews>
    <workbookView xWindow="0" yWindow="456" windowWidth="16392" windowHeight="6144" xr2:uid="{00000000-000D-0000-FFFF-FFFF00000000}"/>
  </bookViews>
  <sheets>
    <sheet name="MEMÓRIA DE CÁLCULO" sheetId="20" r:id="rId1"/>
    <sheet name="Planilha1" sheetId="21" r:id="rId2"/>
    <sheet name="QUD. DE ÁREAS" sheetId="14" r:id="rId3"/>
    <sheet name="DMT'S" sheetId="18" r:id="rId4"/>
    <sheet name="M.C. R01" sheetId="13" r:id="rId5"/>
    <sheet name="CONTEXTOS" sheetId="19" state="hidden" r:id="rId6"/>
  </sheets>
  <externalReferences>
    <externalReference r:id="rId7"/>
  </externalReferences>
  <definedNames>
    <definedName name="ACOMPANHAMENTO" localSheetId="0" hidden="1">IF(VALUE(#REF!)=2,"BM","PLE")</definedName>
    <definedName name="ACOMPANHAMENTO" hidden="1">IF(VALUE(#REF!)=2,"BM","PLE")</definedName>
    <definedName name="_xlnm.Print_Area" localSheetId="3">'DMT''S'!$B$1:$F$26</definedName>
    <definedName name="_xlnm.Print_Area" localSheetId="4">'M.C. R01'!$A$1:$J$168</definedName>
    <definedName name="_xlnm.Print_Area" localSheetId="0">'MEMÓRIA DE CÁLCULO'!$A$1:$J$185</definedName>
    <definedName name="_xlnm.Print_Area" localSheetId="2">'QUD. DE ÁREAS'!$A$1:$J$20</definedName>
    <definedName name="AUTOEVENTO" localSheetId="0" hidden="1">#REF!</definedName>
    <definedName name="AUTOEVENTO" hidden="1">#REF!</definedName>
    <definedName name="BDI.Opcao" localSheetId="0" hidden="1">#REF!</definedName>
    <definedName name="BDI.Opcao" hidden="1">#REF!</definedName>
    <definedName name="BDI.TipoObra" localSheetId="0" hidden="1">#REF!</definedName>
    <definedName name="BDI.TipoObra" hidden="1">#REF!</definedName>
    <definedName name="BM.AFAcumulado" localSheetId="0" hidden="1">#REF!</definedName>
    <definedName name="BM.AFAcumulado" hidden="1">#REF!</definedName>
    <definedName name="BM.AFAnterior" localSheetId="0" hidden="1">#REF!</definedName>
    <definedName name="BM.AFAnterior" hidden="1">#REF!</definedName>
    <definedName name="BM.MaxMed" localSheetId="5" hidden="1">IF(CONTEXTOS!RegimeExecucao="Global",1,#REF!)</definedName>
    <definedName name="BM.MaxMed" localSheetId="0" hidden="1">IF('MEMÓRIA DE CÁLCULO'!RegimeExecucao="Global",1,[1]BM!$G1)</definedName>
    <definedName name="BM.MaxMed" hidden="1">IF(RegimeExecucao="Global",1,[1]BM!$G1)</definedName>
    <definedName name="BM.MEDAcumulado" localSheetId="5" hidden="1">IF(COUNTIF(#REF!,BM.medicao)&gt;0,SUM(OFFSET(#REF!,0,0,1,MATCH(BM.medicao,#REF!,0))),0)</definedName>
    <definedName name="BM.MEDAcumulado" localSheetId="0" hidden="1">IF(COUNTIF([1]BM!$AB$13:$AM$13,'MEMÓRIA DE CÁLCULO'!BM.medicao)&gt;0,SUM(OFFSET([1]BM!$AB1,0,0,1,MATCH('MEMÓRIA DE CÁLCULO'!BM.medicao,[1]BM!$AB$13:$AM$13,0))),0)</definedName>
    <definedName name="BM.MEDAcumulado" hidden="1">IF(COUNTIF([1]BM!$AB$13:$AM$13,BM.medicao)&gt;0,SUM(OFFSET([1]BM!$AB1,0,0,1,MATCH(BM.medicao,[1]BM!$AB$13:$AM$13,0))),0)</definedName>
    <definedName name="BM.MEDAnterior" localSheetId="5" hidden="1">IF(COUNTIF(#REF!,BM.medicao-1)&gt;0,SUM(OFFSET(#REF!,0,0,1,MATCH(BM.medicao-1,#REF!,0))),0)</definedName>
    <definedName name="BM.MEDAnterior" localSheetId="0" hidden="1">IF(COUNTIF([1]BM!$AB$13:$AM$13,'MEMÓRIA DE CÁLCULO'!BM.medicao-1)&gt;0,SUM(OFFSET([1]BM!$AB1,0,0,1,MATCH('MEMÓRIA DE CÁLCULO'!BM.medicao-1,[1]BM!$AB$13:$AM$13,0))),0)</definedName>
    <definedName name="BM.MEDAnterior" hidden="1">IF(COUNTIF([1]BM!$AB$13:$AM$13,BM.medicao-1)&gt;0,SUM(OFFSET([1]BM!$AB1,0,0,1,MATCH(BM.medicao-1,[1]BM!$AB$13:$AM$13,0))),0)</definedName>
    <definedName name="BM.medicao" localSheetId="0" hidden="1">OFFSET(#REF!,1,0)</definedName>
    <definedName name="BM.medicao" hidden="1">OFFSET(#REF!,1,0)</definedName>
    <definedName name="BM.MinMed" localSheetId="5" hidden="1">IF(CONTEXTOS!RegimeExecucao="Global",-1,-#REF!)</definedName>
    <definedName name="BM.MinMed" localSheetId="0" hidden="1">IF('MEMÓRIA DE CÁLCULO'!RegimeExecucao="Global",-1,-[1]BM!$G1)</definedName>
    <definedName name="BM.MinMed" hidden="1">IF(RegimeExecucao="Global",-1,-[1]BM!$G1)</definedName>
    <definedName name="CAIXA.Modo" localSheetId="0" hidden="1">#REF!</definedName>
    <definedName name="CAIXA.Modo" hidden="1">#REF!</definedName>
    <definedName name="CÁLCULO.NúmeroDeEventos" localSheetId="5" hidden="1">IF(AUTOEVENTO&lt;&gt;"manual",MAX(#REF!),MAX(OFFSET(#REF!,1,0)))</definedName>
    <definedName name="CÁLCULO.NúmeroDeEventos" localSheetId="0" hidden="1">IF('MEMÓRIA DE CÁLCULO'!AUTOEVENTO&lt;&gt;"manual",MAX(#REF!),MAX(OFFSET(#REF!,1,0)))</definedName>
    <definedName name="CÁLCULO.NúmeroDeEventos" hidden="1">IF(AUTOEVENTO&lt;&gt;"manual",MAX(#REF!),MAX(OFFSET(#REF!,1,0)))</definedName>
    <definedName name="CÁLCULO.NúmeroDeFrentes" localSheetId="0" hidden="1">COLUMN(#REF!)-COLUMN(#REF!)</definedName>
    <definedName name="CÁLCULO.NúmeroDeFrentes" hidden="1">COLUMN(#REF!)-COLUMN(#REF!)</definedName>
    <definedName name="CÁLCULO.TotalAdmLocal" localSheetId="5" hidden="1">IF(AUTOEVENTO="manual",SUMIF(#REF!,1,#REF!),0)</definedName>
    <definedName name="CÁLCULO.TotalAdmLocal" localSheetId="0" hidden="1">IF('MEMÓRIA DE CÁLCULO'!AUTOEVENTO="manual",SUMIF(#REF!,1,#REF!),0)</definedName>
    <definedName name="CÁLCULO.TotalAdmLocal" hidden="1">IF(AUTOEVENTO="manual",SUMIF(#REF!,1,#REF!),0)</definedName>
    <definedName name="CRONO.LinhasNecessarias" localSheetId="5" hidden="1">COUNTIF(#REF!,"Manual")+COUNTIF(#REF!,"SemiAuto")+COUNT(ORÇAMENTO.ListaCrono)</definedName>
    <definedName name="CRONO.LinhasNecessarias" localSheetId="0" hidden="1">COUNTIF([1]QCI!$B$13:$B$24,"Manual")+COUNTIF([1]QCI!$B$13:$B$24,"SemiAuto")+COUNT('MEMÓRIA DE CÁLCULO'!ORÇAMENTO.ListaCrono)</definedName>
    <definedName name="CRONO.LinhasNecessarias" hidden="1">COUNTIF([1]QCI!$B$13:$B$24,"Manual")+COUNTIF([1]QCI!$B$13:$B$24,"SemiAuto")+COUNT(ORÇAMENTO.ListaCrono)</definedName>
    <definedName name="CRONO.MaxParc" localSheetId="0" hidden="1">#REF!+#REF!</definedName>
    <definedName name="CRONO.MaxParc" hidden="1">#REF!+#REF!</definedName>
    <definedName name="CRONO.NivelExibicao" localSheetId="0" hidden="1">#REF!</definedName>
    <definedName name="CRONO.NivelExibicao" hidden="1">#REF!</definedName>
    <definedName name="CRONOPLE.ValorDoEvento" localSheetId="0" hidden="1">SUMIF(#REF!,#REF!,OFFSET(#REF!,0,#REF!))</definedName>
    <definedName name="CRONOPLE.ValorDoEvento" hidden="1">SUMIF(#REF!,#REF!,OFFSET(#REF!,0,#REF!))</definedName>
    <definedName name="DESONERACAO" localSheetId="5" hidden="1">IF(OR(Import.Desoneracao="DESONERADO",Import.Desoneracao="SIM"),"SIM","NÃO")</definedName>
    <definedName name="DESONERACAO" localSheetId="0" hidden="1">IF(OR('MEMÓRIA DE CÁLCULO'!Import.Desoneracao="DESONERADO",'MEMÓRIA DE CÁLCULO'!Import.Desoneracao="SIM"),"SIM","NÃO")</definedName>
    <definedName name="DESONERACAO" hidden="1">IF(OR(Import.Desoneracao="DESONERADO",Import.Desoneracao="SIM"),"SIM","NÃO")</definedName>
    <definedName name="EVENTOS.Lista" localSheetId="0" hidden="1">#REF!:OFFSET(#REF!,-1,0)</definedName>
    <definedName name="EVENTOS.Lista" hidden="1">#REF!:OFFSET(#REF!,-1,0)</definedName>
    <definedName name="EVENTOS.ListaValidacao" localSheetId="0" hidden="1">#REF!:OFFSET(#REF!,-1,0)</definedName>
    <definedName name="EVENTOS.ListaValidacao" hidden="1">#REF!:OFFSET(#REF!,-1,0)</definedName>
    <definedName name="Excel_BuiltIn_Database" localSheetId="5" hidden="1">TEXT(Import.DataBase,"mm-aaaa")</definedName>
    <definedName name="Excel_BuiltIn_Database" localSheetId="0" hidden="1">TEXT('MEMÓRIA DE CÁLCULO'!Import.DataBase,"mm-aaaa")</definedName>
    <definedName name="Excel_BuiltIn_Database" hidden="1">TEXT(Import.DataBase,"mm-aaaa")</definedName>
    <definedName name="Import.Apelido" localSheetId="0" hidden="1">#REF!</definedName>
    <definedName name="Import.Apelido" hidden="1">#REF!</definedName>
    <definedName name="Import.BMAFAcumulado" localSheetId="0" hidden="1">OFFSET(#REF!,1,0):OFFSET(#REF!,-1,0)</definedName>
    <definedName name="Import.BMAFAcumulado" hidden="1">OFFSET(#REF!,1,0):OFFSET(#REF!,-1,0)</definedName>
    <definedName name="Import.CNPJ" localSheetId="0" hidden="1">#REF!</definedName>
    <definedName name="Import.CNPJ" hidden="1">#REF!</definedName>
    <definedName name="Import.Código" localSheetId="0" hidden="1">OFFSET(#REF!,1,0):OFFSET(#REF!,-1,0)</definedName>
    <definedName name="Import.Código" hidden="1">OFFSET(#REF!,1,0):OFFSET(#REF!,-1,0)</definedName>
    <definedName name="Import.Contrapartida" localSheetId="0" hidden="1">#REF!</definedName>
    <definedName name="Import.Contrapartida" hidden="1">#REF!</definedName>
    <definedName name="Import.CPMaxPerc" localSheetId="0" hidden="1">#REF!</definedName>
    <definedName name="Import.CPMaxPerc" hidden="1">#REF!</definedName>
    <definedName name="Import.CPMinAbsoluta" localSheetId="0" hidden="1">#REF!</definedName>
    <definedName name="Import.CPMinAbsoluta" hidden="1">#REF!</definedName>
    <definedName name="Import.CPMinPerc" localSheetId="0" hidden="1">#REF!</definedName>
    <definedName name="Import.CPMinPerc" hidden="1">#REF!</definedName>
    <definedName name="Import.CR" localSheetId="0" hidden="1">#REF!</definedName>
    <definedName name="Import.CR" hidden="1">#REF!</definedName>
    <definedName name="Import.CRONOPLE" localSheetId="0" hidden="1">OFFSET(#REF!,1,1):OFFSET(#REF!,-1,-1)</definedName>
    <definedName name="Import.CRONOPLE" hidden="1">OFFSET(#REF!,1,1):OFFSET(#REF!,-1,-1)</definedName>
    <definedName name="Import.CTEF" localSheetId="0" hidden="1">#REF!</definedName>
    <definedName name="Import.CTEF" hidden="1">#REF!</definedName>
    <definedName name="Import.CustoUnitário" localSheetId="0" hidden="1">OFFSET(#REF!,1,0):OFFSET(#REF!,-1,0)</definedName>
    <definedName name="Import.CustoUnitário" hidden="1">OFFSET(#REF!,1,0):OFFSET(#REF!,-1,0)</definedName>
    <definedName name="Import.DataBase" localSheetId="0" hidden="1">OFFSET(#REF!,0,-1)</definedName>
    <definedName name="Import.DataBase" hidden="1">OFFSET(#REF!,0,-1)</definedName>
    <definedName name="Import.DataBaseLicit" localSheetId="0" hidden="1">OFFSET(#REF!,0,-1)</definedName>
    <definedName name="Import.DataBaseLicit" hidden="1">OFFSET(#REF!,0,-1)</definedName>
    <definedName name="Import.DataInicioObra" localSheetId="0" hidden="1">#REF!</definedName>
    <definedName name="Import.DataInicioObra" hidden="1">#REF!</definedName>
    <definedName name="Import.DescLote" localSheetId="0" hidden="1">#REF!</definedName>
    <definedName name="Import.DescLote" hidden="1">#REF!</definedName>
    <definedName name="Import.Descrição" localSheetId="0" hidden="1">OFFSET(#REF!,1,0):OFFSET(#REF!,-1,0)</definedName>
    <definedName name="Import.Descrição" hidden="1">OFFSET(#REF!,1,0):OFFSET(#REF!,-1,0)</definedName>
    <definedName name="Import.Desoneracao" localSheetId="0" hidden="1">OFFSET(#REF!,0,-1)</definedName>
    <definedName name="Import.Desoneracao" hidden="1">OFFSET(#REF!,0,-1)</definedName>
    <definedName name="Import.empresa" localSheetId="0" hidden="1">#REF!</definedName>
    <definedName name="Import.empresa" hidden="1">#REF!</definedName>
    <definedName name="Import.Eventos.Nomes" localSheetId="0" hidden="1">OFFSET(#REF!,1,0):OFFSET(#REF!,-1,0)</definedName>
    <definedName name="Import.Eventos.Nomes" hidden="1">OFFSET(#REF!,1,0):OFFSET(#REF!,-1,0)</definedName>
    <definedName name="Import.Fonte" localSheetId="0" hidden="1">OFFSET(#REF!,1,0):OFFSET(#REF!,-1,0)</definedName>
    <definedName name="Import.Fonte" hidden="1">OFFSET(#REF!,1,0):OFFSET(#REF!,-1,0)</definedName>
    <definedName name="Import.FrenteDeObra" localSheetId="0" hidden="1">#REF!:OFFSET(#REF!,0,-1)</definedName>
    <definedName name="Import.FrenteDeObra" hidden="1">#REF!:OFFSET(#REF!,0,-1)</definedName>
    <definedName name="Import.Município" localSheetId="0" hidden="1">#REF!</definedName>
    <definedName name="Import.Município" hidden="1">#REF!</definedName>
    <definedName name="Import.Nível" localSheetId="0" hidden="1">OFFSET(#REF!,1,0):OFFSET(#REF!,-1,0)</definedName>
    <definedName name="Import.Nível" hidden="1">OFFSET(#REF!,1,0):OFFSET(#REF!,-1,0)</definedName>
    <definedName name="Import.OpcaoBDI" localSheetId="0" hidden="1">OFFSET(#REF!,1,0):OFFSET(#REF!,-1,0)</definedName>
    <definedName name="Import.OpcaoBDI" hidden="1">OFFSET(#REF!,1,0):OFFSET(#REF!,-1,0)</definedName>
    <definedName name="Import.ORÇAMENTO.DivRecurso" localSheetId="0" hidden="1">OFFSET(#REF!,1,0):OFFSET(#REF!,-1,0)</definedName>
    <definedName name="Import.ORÇAMENTO.DivRecurso" hidden="1">OFFSET(#REF!,1,0):OFFSET(#REF!,-1,0)</definedName>
    <definedName name="Import.PLE" localSheetId="0" hidden="1">OFFSET(#REF!,1,1):OFFSET(#REF!,-1,-1)</definedName>
    <definedName name="Import.PLE" hidden="1">OFFSET(#REF!,1,1):OFFSET(#REF!,-1,-1)</definedName>
    <definedName name="Import.PLQ" localSheetId="0" hidden="1">OFFSET(#REF!,1,1):OFFSET(#REF!,-1,-1)</definedName>
    <definedName name="Import.PLQ" hidden="1">OFFSET(#REF!,1,1):OFFSET(#REF!,-1,-1)</definedName>
    <definedName name="Import.PLQ.MemCalc" localSheetId="0" hidden="1">OFFSET(#REF!,1,0):OFFSET(#REF!,-1,0)</definedName>
    <definedName name="Import.PLQ.MemCalc" hidden="1">OFFSET(#REF!,1,0):OFFSET(#REF!,-1,0)</definedName>
    <definedName name="Import.Proponente" localSheetId="0" hidden="1">#REF!</definedName>
    <definedName name="Import.Proponente" hidden="1">#REF!</definedName>
    <definedName name="Import.QCI.Divisao" localSheetId="0" hidden="1">OFFSET(#REF!,1,0):OFFSET(#REF!,-1,0)</definedName>
    <definedName name="Import.QCI.Divisao" hidden="1">OFFSET(#REF!,1,0):OFFSET(#REF!,-1,0)</definedName>
    <definedName name="Import.QCI.ItemInv" localSheetId="0" hidden="1">OFFSET(#REF!,1,0):OFFSET(#REF!,-1,0)</definedName>
    <definedName name="Import.QCI.ItemInv" hidden="1">OFFSET(#REF!,1,0):OFFSET(#REF!,-1,0)</definedName>
    <definedName name="Import.QCI.Qtde" localSheetId="0" hidden="1">OFFSET(#REF!,1,0):OFFSET(#REF!,-1,0)</definedName>
    <definedName name="Import.QCI.Qtde" hidden="1">OFFSET(#REF!,1,0):OFFSET(#REF!,-1,0)</definedName>
    <definedName name="Import.QCI.Situacao" localSheetId="0" hidden="1">OFFSET(#REF!,1,0):OFFSET(#REF!,-1,0)</definedName>
    <definedName name="Import.QCI.Situacao" hidden="1">OFFSET(#REF!,1,0):OFFSET(#REF!,-1,0)</definedName>
    <definedName name="Import.QCI.SubItemInv" localSheetId="0" hidden="1">OFFSET(#REF!,1,0):OFFSET(#REF!,-1,0)</definedName>
    <definedName name="Import.QCI.SubItemInv" hidden="1">OFFSET(#REF!,1,0):OFFSET(#REF!,-1,0)</definedName>
    <definedName name="Import.QCICP" localSheetId="0" hidden="1">OFFSET(#REF!,1,0):OFFSET(#REF!,-1,0)</definedName>
    <definedName name="Import.QCICP" hidden="1">OFFSET(#REF!,1,0):OFFSET(#REF!,-1,0)</definedName>
    <definedName name="Import.QCIDesc" localSheetId="0" hidden="1">OFFSET(#REF!,1,0):OFFSET(#REF!,-1,0)</definedName>
    <definedName name="Import.QCIDesc" hidden="1">OFFSET(#REF!,1,0):OFFSET(#REF!,-1,0)</definedName>
    <definedName name="Import.QCIInv" localSheetId="0" hidden="1">OFFSET(#REF!,1,0):OFFSET(#REF!,-1,0)</definedName>
    <definedName name="Import.QCIInv" hidden="1">OFFSET(#REF!,1,0):OFFSET(#REF!,-1,0)</definedName>
    <definedName name="Import.QCILote" localSheetId="0" hidden="1">OFFSET(#REF!,1,0):OFFSET(#REF!,-1,0)</definedName>
    <definedName name="Import.QCILote" hidden="1">OFFSET(#REF!,1,0):OFFSET(#REF!,-1,0)</definedName>
    <definedName name="Import.QCIOutros" localSheetId="0" hidden="1">OFFSET(#REF!,1,0):OFFSET(#REF!,-1,0)</definedName>
    <definedName name="Import.QCIOutros" hidden="1">OFFSET(#REF!,1,0):OFFSET(#REF!,-1,0)</definedName>
    <definedName name="Import.Quantidade" localSheetId="0" hidden="1">OFFSET(#REF!,1,0):OFFSET(#REF!,-1,0)</definedName>
    <definedName name="Import.Quantidade" hidden="1">OFFSET(#REF!,1,0):OFFSET(#REF!,-1,0)</definedName>
    <definedName name="import.recurso" localSheetId="0" hidden="1">#REF!</definedName>
    <definedName name="import.recurso" hidden="1">#REF!</definedName>
    <definedName name="Import.RegimeExecução" localSheetId="0" hidden="1">OFFSET(#REF!,0,-1)</definedName>
    <definedName name="Import.RegimeExecução" hidden="1">OFFSET(#REF!,0,-1)</definedName>
    <definedName name="Import.Repasse" localSheetId="0" hidden="1">#REF!</definedName>
    <definedName name="Import.Repasse" hidden="1">#REF!</definedName>
    <definedName name="Import.RespFiscalização" localSheetId="0" hidden="1">#REF!</definedName>
    <definedName name="Import.RespFiscalização" hidden="1">#REF!</definedName>
    <definedName name="Import.RespOrçamento" localSheetId="0" hidden="1">#REF!</definedName>
    <definedName name="Import.RespOrçamento" hidden="1">#REF!</definedName>
    <definedName name="Import.TipoArredondamento" localSheetId="0" hidden="1">#REF!</definedName>
    <definedName name="Import.TipoArredondamento" hidden="1">#REF!</definedName>
    <definedName name="Import.TransfereGOV" localSheetId="0" hidden="1">#REF!</definedName>
    <definedName name="Import.TransfereGOV" hidden="1">#REF!</definedName>
    <definedName name="Import.Unidade" localSheetId="0" hidden="1">OFFSET(#REF!,1,0):OFFSET(#REF!,-1,0)</definedName>
    <definedName name="Import.Unidade" hidden="1">OFFSET(#REF!,1,0):OFFSET(#REF!,-1,0)</definedName>
    <definedName name="Import.UnitarioLicitado" localSheetId="0" hidden="1">OFFSET(#REF!,1,0):OFFSET(#REF!,-1,0)</definedName>
    <definedName name="Import.UnitarioLicitado" hidden="1">OFFSET(#REF!,1,0):OFFSET(#REF!,-1,0)</definedName>
    <definedName name="JR_PAGE_ANCHOR_0_1" localSheetId="5">#REF!</definedName>
    <definedName name="JR_PAGE_ANCHOR_0_1" localSheetId="3">#REF!</definedName>
    <definedName name="JR_PAGE_ANCHOR_0_1" localSheetId="0">#REF!</definedName>
    <definedName name="JR_PAGE_ANCHOR_0_1">#REF!</definedName>
    <definedName name="MENU.CRONO" localSheetId="0" hidden="1">OFFSET(#REF!,1,0)</definedName>
    <definedName name="MENU.CRONO" hidden="1">OFFSET(#REF!,1,0)</definedName>
    <definedName name="Objeto" localSheetId="0" hidden="1">#REF!</definedName>
    <definedName name="Objeto" hidden="1">#REF!</definedName>
    <definedName name="ORÇAMENTO.BancoRef" localSheetId="0" hidden="1">#REF!</definedName>
    <definedName name="ORÇAMENTO.BancoRef" hidden="1">#REF!</definedName>
    <definedName name="ORÇAMENTO.CodBarra" localSheetId="5" hidden="1">IF(ORÇAMENTO.Fonte="Sinapi",SUBSTITUTE(SUBSTITUTE(ORÇAMENTO.Codigo,"/00","/"),"/0","/"),ORÇAMENTO.Codigo)</definedName>
    <definedName name="ORÇAMENTO.CodBarra" localSheetId="0" hidden="1">IF('MEMÓRIA DE CÁLCULO'!ORÇAMENTO.Fonte="Sinapi",SUBSTITUTE(SUBSTITUTE('MEMÓRIA DE CÁLCULO'!ORÇAMENTO.Codigo,"/00","/"),"/0","/"),'MEMÓRIA DE CÁLCULO'!ORÇAMENTO.Codigo)</definedName>
    <definedName name="ORÇAMENTO.CodBarra" hidden="1">IF(ORÇAMENTO.Fonte="Sinapi",SUBSTITUTE(SUBSTITUTE(ORÇAMENTO.Codigo,"/00","/"),"/0","/"),ORÇAMENTO.Codigo)</definedName>
    <definedName name="ORÇAMENTO.Codigo" localSheetId="0" hidden="1">#REF!</definedName>
    <definedName name="ORÇAMENTO.Codigo" hidden="1">#REF!</definedName>
    <definedName name="ORÇAMENTO.CustoUnitario" localSheetId="0" hidden="1">ROUND(#REF!,15-13*#REF!)</definedName>
    <definedName name="ORÇAMENTO.CustoUnitario" hidden="1">ROUND(#REF!,15-13*#REF!)</definedName>
    <definedName name="ORÇAMENTO.Descricao" localSheetId="0" hidden="1">#REF!</definedName>
    <definedName name="ORÇAMENTO.Descricao" hidden="1">#REF!</definedName>
    <definedName name="ORÇAMENTO.Fonte" localSheetId="0" hidden="1">#REF!</definedName>
    <definedName name="ORÇAMENTO.Fonte" hidden="1">#REF!</definedName>
    <definedName name="ORÇAMENTO.ListaCrono" localSheetId="0" hidden="1">OFFSET(#REF!,1,0):OFFSET(#REF!,-1,0)</definedName>
    <definedName name="ORÇAMENTO.ListaCrono" hidden="1">OFFSET(#REF!,1,0):OFFSET(#REF!,-1,0)</definedName>
    <definedName name="ORÇAMENTO.MáximoListaCrono" localSheetId="5" hidden="1">MAX(ORÇAMENTO.ListaCrono)</definedName>
    <definedName name="ORÇAMENTO.MáximoListaCrono" localSheetId="0" hidden="1">MAX('MEMÓRIA DE CÁLCULO'!ORÇAMENTO.ListaCrono)</definedName>
    <definedName name="ORÇAMENTO.MáximoListaCrono" hidden="1">MAX(ORÇAMENTO.ListaCrono)</definedName>
    <definedName name="ORÇAMENTO.Nivel" localSheetId="0" hidden="1">#REF!</definedName>
    <definedName name="ORÇAMENTO.Nivel" hidden="1">#REF!</definedName>
    <definedName name="ORÇAMENTO.OpcaoBDI" localSheetId="0" hidden="1">#REF!</definedName>
    <definedName name="ORÇAMENTO.OpcaoBDI" hidden="1">#REF!</definedName>
    <definedName name="ORÇAMENTO.PasteFormat1" localSheetId="0" hidden="1">OFFSET(#REF!,1,0):OFFSET(#REF!,-1,0)</definedName>
    <definedName name="ORÇAMENTO.PasteFormat1" hidden="1">OFFSET(#REF!,1,0):OFFSET(#REF!,-1,0)</definedName>
    <definedName name="ORÇAMENTO.PasteFormat2" localSheetId="0" hidden="1">OFFSET(#REF!,1,0):OFFSET(#REF!,-1,0)</definedName>
    <definedName name="ORÇAMENTO.PasteFormat2" hidden="1">OFFSET(#REF!,1,0):OFFSET(#REF!,-1,0)</definedName>
    <definedName name="ORÇAMENTO.PrecoUnitarioLicitado" localSheetId="0" hidden="1">#REF!</definedName>
    <definedName name="ORÇAMENTO.PrecoUnitarioLicitado" hidden="1">#REF!</definedName>
    <definedName name="ORÇAMENTO.RangeQuant" localSheetId="0" hidden="1">OFFSET(#REF!,1,0):OFFSET(#REF!,-1,0)</definedName>
    <definedName name="ORÇAMENTO.RangeQuant" hidden="1">OFFSET(#REF!,1,0):OFFSET(#REF!,-1,0)</definedName>
    <definedName name="ORÇAMENTO.SumCPMANUAL" localSheetId="0" hidden="1">SUMIF(#REF!,"CP",#REF!)</definedName>
    <definedName name="ORÇAMENTO.SumCPMANUAL" hidden="1">SUMIF(#REF!,"CP",#REF!)</definedName>
    <definedName name="ORÇAMENTO.SumINVMANUAL" localSheetId="0" hidden="1">SUMIF(#REF!,"RP",#REF!)+SUMIF(#REF!,"CP",#REF!)+SUMIF(#REF!,"OU",#REF!)</definedName>
    <definedName name="ORÇAMENTO.SumINVMANUAL" hidden="1">SUMIF(#REF!,"RP",#REF!)+SUMIF(#REF!,"CP",#REF!)+SUMIF(#REF!,"OU",#REF!)</definedName>
    <definedName name="ORÇAMENTO.SumOUTROSMANUAL" localSheetId="0" hidden="1">SUMIF(#REF!,"OU",#REF!)</definedName>
    <definedName name="ORÇAMENTO.SumOUTROSMANUAL" hidden="1">SUMIF(#REF!,"OU",#REF!)</definedName>
    <definedName name="ORÇAMENTO.SumREPASSEMANUAL" localSheetId="5" hidden="1">ORÇAMENTO.SumINVMANUAL-ORÇAMENTO.SumCPMANUAL-ORÇAMENTO.SumOUTROSMANUAL</definedName>
    <definedName name="ORÇAMENTO.SumREPASSEMANUAL" localSheetId="0" hidden="1">'MEMÓRIA DE CÁLCULO'!ORÇAMENTO.SumINVMANUAL-'MEMÓRIA DE CÁLCULO'!ORÇAMENTO.SumCPMANUAL-'MEMÓRIA DE CÁLCULO'!ORÇAMENTO.SumOUTROSMANUAL</definedName>
    <definedName name="ORÇAMENTO.SumREPASSEMANUAL" hidden="1">ORÇAMENTO.SumINVMANUAL-ORÇAMENTO.SumCPMANUAL-ORÇAMENTO.SumOUTROSMANUAL</definedName>
    <definedName name="ORÇAMENTO.Unidade" localSheetId="0" hidden="1">#REF!</definedName>
    <definedName name="ORÇAMENTO.Unidade" hidden="1">#REF!</definedName>
    <definedName name="PLE.firstrow" localSheetId="0" hidden="1">#REF!</definedName>
    <definedName name="PLE.firstrow" hidden="1">#REF!</definedName>
    <definedName name="PLE.lastrow" localSheetId="0" hidden="1">#REF!</definedName>
    <definedName name="PLE.lastrow" hidden="1">#REF!</definedName>
    <definedName name="PLE.Medicao" localSheetId="0" hidden="1">#REF!</definedName>
    <definedName name="PLE.Medicao" hidden="1">#REF!</definedName>
    <definedName name="PLE.ValorDoEvento" localSheetId="0" hidden="1">SUMIF(#REF!,#REF!,OFFSET(#REF!,0,#REF!))</definedName>
    <definedName name="PLE.ValorDoEvento" hidden="1">SUMIF(#REF!,#REF!,OFFSET(#REF!,0,#REF!))</definedName>
    <definedName name="PO.ValoresBDI" localSheetId="0" hidden="1">OFFSET(#REF!,1,0):OFFSET(#REF!,-1,0)</definedName>
    <definedName name="PO.ValoresBDI" hidden="1">OFFSET(#REF!,1,0):OFFSET(#REF!,-1,0)</definedName>
    <definedName name="QCI.CPManual" localSheetId="0" hidden="1">ROUND(#REF!,2)</definedName>
    <definedName name="QCI.CPManual" hidden="1">ROUND(#REF!,2)</definedName>
    <definedName name="QCI.DescManual" localSheetId="0" hidden="1">#REF!</definedName>
    <definedName name="QCI.DescManual" hidden="1">#REF!</definedName>
    <definedName name="QCI.Divisao" localSheetId="0" hidden="1">#REF!</definedName>
    <definedName name="QCI.Divisao" hidden="1">#REF!</definedName>
    <definedName name="QCI.ExisteManual" localSheetId="0" hidden="1">(COUNTIF(#REF!,"Manual")+COUNTIF(#REF!,"SemiAuto"))&gt;0</definedName>
    <definedName name="QCI.ExisteManual" hidden="1">(COUNTIF(#REF!,"Manual")+COUNTIF(#REF!,"SemiAuto"))&gt;0</definedName>
    <definedName name="QCI.InvManual" localSheetId="0" hidden="1">ROUND(#REF!,2)</definedName>
    <definedName name="QCI.InvManual" hidden="1">ROUND(#REF!,2)</definedName>
    <definedName name="QCI.ItemInvestimento" localSheetId="0" hidden="1">OFFSET(#REF!,1,0,COUNTA(#REF!)-1,1)</definedName>
    <definedName name="QCI.ItemInvestimento" hidden="1">OFFSET(#REF!,1,0,COUNTA(#REF!)-1,1)</definedName>
    <definedName name="QCI.LoteManual" localSheetId="0" hidden="1">#REF!</definedName>
    <definedName name="QCI.LoteManual" hidden="1">#REF!</definedName>
    <definedName name="QCI.MaxCPManual" localSheetId="0" hidden="1">#REF!-#REF!</definedName>
    <definedName name="QCI.MaxCPManual" hidden="1">#REF!-#REF!</definedName>
    <definedName name="QCI.MaxOUManual" localSheetId="0" hidden="1">#REF!-#REF!</definedName>
    <definedName name="QCI.MaxOUManual" hidden="1">#REF!-#REF!</definedName>
    <definedName name="QCI.OutrosManual" localSheetId="0" hidden="1">ROUND(#REF!,2)</definedName>
    <definedName name="QCI.OutrosManual" hidden="1">ROUND(#REF!,2)</definedName>
    <definedName name="QCI.SubItemInvestimento" localSheetId="0" hidden="1">OFFSET(#REF!,1,MATCH(#REF!,#REF!,0)-1,INDEX(#REF!,MATCH(#REF!,#REF!,0)+1))</definedName>
    <definedName name="QCI.SubItemInvestimento" hidden="1">OFFSET(#REF!,1,MATCH(#REF!,#REF!,0)-1,INDEX(#REF!,MATCH(#REF!,#REF!,0)+1))</definedName>
    <definedName name="QCI.SumCPMANUAL" localSheetId="0" hidden="1">SUMIF(#REF!,"Manual",#REF!)</definedName>
    <definedName name="QCI.SumCPMANUAL" hidden="1">SUMIF(#REF!,"Manual",#REF!)</definedName>
    <definedName name="QCI.SumINVMANUAL" localSheetId="0" hidden="1">SUMIF(#REF!,"Manual",#REF!)</definedName>
    <definedName name="QCI.SumINVMANUAL" hidden="1">SUMIF(#REF!,"Manual",#REF!)</definedName>
    <definedName name="QCI.SumOUTROSMANUAL" localSheetId="0" hidden="1">SUMIF(#REF!,"Manual",#REF!)</definedName>
    <definedName name="QCI.SumOUTROSMANUAL" hidden="1">SUMIF(#REF!,"Manual",#REF!)</definedName>
    <definedName name="QCI.SumREPASSEMANUAL" localSheetId="5" hidden="1">QCI.SumINVMANUAL-QCI.CPManual-QCI.OutrosManual</definedName>
    <definedName name="QCI.SumREPASSEMANUAL" localSheetId="0" hidden="1">'MEMÓRIA DE CÁLCULO'!QCI.SumINVMANUAL-'MEMÓRIA DE CÁLCULO'!QCI.CPManual-'MEMÓRIA DE CÁLCULO'!QCI.OutrosManual</definedName>
    <definedName name="QCI.SumREPASSEMANUAL" hidden="1">QCI.SumINVMANUAL-QCI.CPManual-QCI.OutrosManual</definedName>
    <definedName name="REFERENCIA.Descricao" localSheetId="5" hidden="1">IF(ISNUMBER(#REF!),OFFSET(INDIRECT(ORÇAMENTO.BancoRef),#REF!-1,3,1),#REF!)</definedName>
    <definedName name="REFERENCIA.Descricao" localSheetId="0" hidden="1">IF(ISNUMBER([1]ORÇAMENTO!$AF1),OFFSET(INDIRECT('MEMÓRIA DE CÁLCULO'!ORÇAMENTO.BancoRef),[1]ORÇAMENTO!$AF1-1,3,1),[1]ORÇAMENTO!$AF1)</definedName>
    <definedName name="REFERENCIA.Descricao" hidden="1">IF(ISNUMBER([1]ORÇAMENTO!$AF1),OFFSET(INDIRECT(ORÇAMENTO.BancoRef),[1]ORÇAMENTO!$AF1-1,3,1),[1]ORÇAMENTO!$AF1)</definedName>
    <definedName name="REFERENCIA.Desonerado" localSheetId="5" hidden="1">IF(ISNUMBER(#REF!),VALUE(OFFSET(INDIRECT(ORÇAMENTO.BancoRef),#REF!-1,5,1)),0)</definedName>
    <definedName name="REFERENCIA.Desonerado" localSheetId="0" hidden="1">IF(ISNUMBER([1]ORÇAMENTO!$AF1),VALUE(OFFSET(INDIRECT('MEMÓRIA DE CÁLCULO'!ORÇAMENTO.BancoRef),[1]ORÇAMENTO!$AF1-1,5,1)),0)</definedName>
    <definedName name="REFERENCIA.Desonerado" hidden="1">IF(ISNUMBER([1]ORÇAMENTO!$AF1),VALUE(OFFSET(INDIRECT(ORÇAMENTO.BancoRef),[1]ORÇAMENTO!$AF1-1,5,1)),0)</definedName>
    <definedName name="REFERENCIA.NaoDesonerado" localSheetId="5" hidden="1">IF(ISNUMBER(#REF!),VALUE(OFFSET(INDIRECT(ORÇAMENTO.BancoRef),#REF!-1,6,1)),0)</definedName>
    <definedName name="REFERENCIA.NaoDesonerado" localSheetId="0" hidden="1">IF(ISNUMBER([1]ORÇAMENTO!$AF1),VALUE(OFFSET(INDIRECT('MEMÓRIA DE CÁLCULO'!ORÇAMENTO.BancoRef),[1]ORÇAMENTO!$AF1-1,6,1)),0)</definedName>
    <definedName name="REFERENCIA.NaoDesonerado" hidden="1">IF(ISNUMBER([1]ORÇAMENTO!$AF1),VALUE(OFFSET(INDIRECT(ORÇAMENTO.BancoRef),[1]ORÇAMENTO!$AF1-1,6,1)),0)</definedName>
    <definedName name="REFERENCIA.Unidade" localSheetId="5" hidden="1">IF(ISNUMBER(#REF!),OFFSET(INDIRECT(ORÇAMENTO.BancoRef),#REF!-1,4,1),"-")</definedName>
    <definedName name="REFERENCIA.Unidade" localSheetId="0" hidden="1">IF(ISNUMBER([1]ORÇAMENTO!$AF1),OFFSET(INDIRECT('MEMÓRIA DE CÁLCULO'!ORÇAMENTO.BancoRef),[1]ORÇAMENTO!$AF1-1,4,1),"-")</definedName>
    <definedName name="REFERENCIA.Unidade" hidden="1">IF(ISNUMBER([1]ORÇAMENTO!$AF1),OFFSET(INDIRECT(ORÇAMENTO.BancoRef),[1]ORÇAMENTO!$AF1-1,4,1),"-")</definedName>
    <definedName name="RegimeExecucao" localSheetId="5" hidden="1">IF(OR(Import.RegimeExecução="",Import.RegimeExecução="Empreitada por Preço Global",Import.RegimeExecução="Empreitada Integral"),"Global","Unitário")</definedName>
    <definedName name="RegimeExecucao" localSheetId="0" hidden="1">IF(OR('MEMÓRIA DE CÁLCULO'!Import.RegimeExecução="",'MEMÓRIA DE CÁLCULO'!Import.RegimeExecução="Empreitada por Preço Global",'MEMÓRIA DE CÁLCULO'!Import.RegimeExecução="Empreitada Integral"),"Global","Unitário")</definedName>
    <definedName name="RegimeExecucao" hidden="1">IF(OR(Import.RegimeExecução="",Import.RegimeExecução="Empreitada por Preço Global",Import.RegimeExecução="Empreitada Integral"),"Global","Unitário")</definedName>
    <definedName name="RRE.MaxCPAcum" localSheetId="0" hidden="1">#REF!</definedName>
    <definedName name="RRE.MaxCPAcum" hidden="1">#REF!</definedName>
    <definedName name="RRE.MaxCPAnt" localSheetId="0" hidden="1">#REF!</definedName>
    <definedName name="RRE.MaxCPAnt" hidden="1">#REF!</definedName>
    <definedName name="RRE.MaxOUAcum" localSheetId="0" hidden="1">#REF!</definedName>
    <definedName name="RRE.MaxOUAcum" hidden="1">#REF!</definedName>
    <definedName name="RRE.MaxOUAnt" localSheetId="0" hidden="1">#REF!</definedName>
    <definedName name="RRE.MaxOUAnt" hidden="1">#REF!</definedName>
    <definedName name="RRE.Numero" localSheetId="0" hidden="1">OFFSET(#REF!,0,1)</definedName>
    <definedName name="RRE.Numero" hidden="1">OFFSET(#REF!,0,1)</definedName>
    <definedName name="RRE.VIMeta" localSheetId="0" hidden="1">#REF!</definedName>
    <definedName name="RRE.VIMeta" hidden="1">#REF!</definedName>
    <definedName name="SENHAGT" hidden="1">"PM3CAIXA"</definedName>
    <definedName name="SomaAgrup" localSheetId="0" hidden="1">SUMIF(OFFSET(#REF!,1,0,#REF!),"S",OFFSET(#REF!,1,0,#REF!))</definedName>
    <definedName name="SomaAgrup" hidden="1">SUMIF(OFFSET(#REF!,1,0,#REF!),"S",OFFSET(#REF!,1,0,#REF!))</definedName>
    <definedName name="SomaAgrupBM" localSheetId="0" hidden="1">SUMIF(OFFSET(#REF!,1,0,#REF!),"S",OFFSET(#REF!,1,0,#REF!))</definedName>
    <definedName name="SomaAgrupBM" hidden="1">SUMIF(OFFSET(#REF!,1,0,#REF!),"S",OFFSET(#REF!,1,0,#REF!))</definedName>
    <definedName name="TIPOORCAMENTO" localSheetId="0" hidden="1">IF(VALUE(#REF!)=2,"Licitado","Proposto")</definedName>
    <definedName name="TIPOORCAMENTO" hidden="1">IF(VALUE(#REF!)=2,"Licitado","Proposto")</definedName>
    <definedName name="_xlnm.Print_Titles" localSheetId="3">'DMT''S'!$1:$1</definedName>
    <definedName name="_xlnm.Print_Titles" localSheetId="4">'M.C. R01'!$1:$4</definedName>
    <definedName name="_xlnm.Print_Titles" localSheetId="0">'MEMÓRIA DE CÁLCULO'!$1:$4</definedName>
    <definedName name="Versao" localSheetId="0" hidden="1">#REF!</definedName>
    <definedName name="Versao" hidden="1">#REF!</definedName>
    <definedName name="VTOTAL1" localSheetId="0" hidden="1">ROUND(#REF!*#REF!,15-13*#REF!)</definedName>
    <definedName name="VTOTAL1" hidden="1">ROUND(#REF!*#REF!,15-13*#REF!)</definedName>
    <definedName name="VTOTALBM" localSheetId="5" hidden="1">IF(#REF!=0,0,CHOOSE(MATCH(CONTEXTOS!RegimeExecucao,{"Global","Unitário"},0),ROUND(ROUND(#REF!,15-13*#REF!)/100*#REF!,15-13*#REF!),ROUND(ROUND(#REF!,15-13*#REF!)*ROUND(#REF!,15-13*#REF!),15-13*#REF!)))</definedName>
    <definedName name="VTOTALBM" localSheetId="0" hidden="1">IF(#REF!=0,0,CHOOSE(MATCH('MEMÓRIA DE CÁLCULO'!RegimeExecucao,{"Global","Unitário"},0),ROUND(ROUND(#REF!,15-13*#REF!)/100*#REF!,15-13*#REF!),ROUND(ROUND(#REF!,15-13*#REF!)*ROUND(#REF!,15-13*#REF!),15-13*#REF!)))</definedName>
    <definedName name="VTOTALBM" hidden="1">IF(#REF!=0,0,CHOOSE(MATCH(RegimeExecucao,{"Global","Unitário"},0),ROUND(ROUND(#REF!,15-13*#REF!)/100*#REF!,15-13*#REF!),ROUND(ROUND(#REF!,15-13*#REF!)*ROUND(#REF!,15-13*#REF!),15-13*#REF!)))</definedName>
  </definedNames>
  <calcPr calcId="179021"/>
</workbook>
</file>

<file path=xl/calcChain.xml><?xml version="1.0" encoding="utf-8"?>
<calcChain xmlns="http://schemas.openxmlformats.org/spreadsheetml/2006/main">
  <c r="B63" i="20" l="1"/>
  <c r="D150" i="20"/>
  <c r="M3" i="20"/>
  <c r="D132" i="20" s="1"/>
  <c r="I161" i="20"/>
  <c r="D44" i="20" l="1"/>
  <c r="D62" i="20"/>
  <c r="D72" i="20"/>
  <c r="D23" i="20"/>
  <c r="I176" i="20" l="1"/>
  <c r="I177" i="20" s="1"/>
  <c r="I158" i="20"/>
  <c r="I159" i="20"/>
  <c r="I160" i="20"/>
  <c r="I150" i="20" l="1"/>
  <c r="B151" i="20"/>
  <c r="I151" i="20"/>
  <c r="B152" i="20"/>
  <c r="I152" i="20"/>
  <c r="I157" i="20"/>
  <c r="I165" i="20"/>
  <c r="I166" i="20" l="1"/>
  <c r="I153" i="20"/>
  <c r="L28" i="13" l="1"/>
  <c r="D57" i="20" l="1"/>
  <c r="D139" i="20"/>
  <c r="I139" i="20" s="1"/>
  <c r="D138" i="20"/>
  <c r="I138" i="20" s="1"/>
  <c r="D133" i="20"/>
  <c r="I133" i="20" s="1"/>
  <c r="E125" i="20"/>
  <c r="E124" i="20"/>
  <c r="F105" i="20"/>
  <c r="F104" i="20"/>
  <c r="F85" i="20"/>
  <c r="F84" i="20"/>
  <c r="D73" i="20"/>
  <c r="I73" i="20" s="1"/>
  <c r="D79" i="20" s="1"/>
  <c r="E37" i="20"/>
  <c r="E31" i="20"/>
  <c r="E32" i="20" s="1"/>
  <c r="D24" i="20"/>
  <c r="I24" i="20" s="1"/>
  <c r="B24" i="20"/>
  <c r="B23" i="20"/>
  <c r="B62" i="20" s="1"/>
  <c r="I14" i="20"/>
  <c r="I15" i="20" s="1"/>
  <c r="I9" i="20"/>
  <c r="I10" i="20" s="1"/>
  <c r="J3" i="20"/>
  <c r="I23" i="20" l="1"/>
  <c r="I25" i="20" s="1"/>
  <c r="D171" i="20"/>
  <c r="I32" i="20"/>
  <c r="I79" i="20"/>
  <c r="D85" i="20"/>
  <c r="I85" i="20" s="1"/>
  <c r="B31" i="20"/>
  <c r="B49" i="20"/>
  <c r="I140" i="20"/>
  <c r="D93" i="20"/>
  <c r="D63" i="20"/>
  <c r="I171" i="20" l="1"/>
  <c r="I172" i="20" s="1"/>
  <c r="B37" i="20"/>
  <c r="B44" i="20" s="1"/>
  <c r="B56" i="20" s="1"/>
  <c r="B32" i="20"/>
  <c r="D113" i="20"/>
  <c r="I113" i="20" s="1"/>
  <c r="D119" i="20" s="1"/>
  <c r="I93" i="20"/>
  <c r="D99" i="20" l="1"/>
  <c r="I119" i="20"/>
  <c r="D125" i="20"/>
  <c r="I125" i="20" s="1"/>
  <c r="B72" i="20"/>
  <c r="B57" i="20"/>
  <c r="B73" i="20" s="1"/>
  <c r="E63" i="20"/>
  <c r="I63" i="20" s="1"/>
  <c r="I57" i="20"/>
  <c r="B79" i="20" l="1"/>
  <c r="B85" i="20" s="1"/>
  <c r="B93" i="20" s="1"/>
  <c r="B99" i="20" s="1"/>
  <c r="B105" i="20" s="1"/>
  <c r="B113" i="20" s="1"/>
  <c r="B119" i="20" s="1"/>
  <c r="B125" i="20" s="1"/>
  <c r="B133" i="20"/>
  <c r="B139" i="20" s="1"/>
  <c r="B132" i="20"/>
  <c r="B78" i="20"/>
  <c r="B84" i="20" s="1"/>
  <c r="B92" i="20" s="1"/>
  <c r="B98" i="20" s="1"/>
  <c r="B104" i="20" s="1"/>
  <c r="B112" i="20" s="1"/>
  <c r="B118" i="20" s="1"/>
  <c r="B124" i="20" s="1"/>
  <c r="D105" i="20"/>
  <c r="I105" i="20" s="1"/>
  <c r="I99" i="20"/>
  <c r="E6" i="14"/>
  <c r="I132" i="20" s="1"/>
  <c r="I134" i="20" s="1"/>
  <c r="D6" i="14"/>
  <c r="H6" i="14"/>
  <c r="C6" i="14" s="1"/>
  <c r="B138" i="20" l="1"/>
  <c r="I72" i="20"/>
  <c r="D92" i="20"/>
  <c r="E7" i="18"/>
  <c r="D78" i="20" l="1"/>
  <c r="I74" i="20"/>
  <c r="I62" i="20"/>
  <c r="D31" i="20"/>
  <c r="I92" i="20"/>
  <c r="D112" i="20"/>
  <c r="I112" i="20" s="1"/>
  <c r="I44" i="20"/>
  <c r="I45" i="20" s="1"/>
  <c r="E13" i="14"/>
  <c r="B3" i="14"/>
  <c r="B2" i="14"/>
  <c r="D13" i="14"/>
  <c r="C13" i="14"/>
  <c r="C3" i="18"/>
  <c r="C2" i="18"/>
  <c r="D56" i="20" l="1"/>
  <c r="I56" i="20" s="1"/>
  <c r="I58" i="20" s="1"/>
  <c r="F32" i="20"/>
  <c r="I31" i="20"/>
  <c r="I33" i="20" s="1"/>
  <c r="D49" i="20"/>
  <c r="I49" i="20" s="1"/>
  <c r="I50" i="20" s="1"/>
  <c r="I64" i="20"/>
  <c r="D118" i="20"/>
  <c r="I114" i="20"/>
  <c r="D98" i="20"/>
  <c r="I94" i="20"/>
  <c r="I78" i="20"/>
  <c r="I80" i="20" s="1"/>
  <c r="D84" i="20"/>
  <c r="I84" i="20" s="1"/>
  <c r="I86" i="20" s="1"/>
  <c r="F13" i="14"/>
  <c r="D37" i="20" l="1"/>
  <c r="I37" i="20" s="1"/>
  <c r="I38" i="20" s="1"/>
  <c r="D104" i="20"/>
  <c r="I104" i="20" s="1"/>
  <c r="I106" i="20" s="1"/>
  <c r="I98" i="20"/>
  <c r="I100" i="20" s="1"/>
  <c r="D124" i="20"/>
  <c r="I124" i="20" s="1"/>
  <c r="I126" i="20" s="1"/>
  <c r="I118" i="20"/>
  <c r="I120" i="20" s="1"/>
</calcChain>
</file>

<file path=xl/sharedStrings.xml><?xml version="1.0" encoding="utf-8"?>
<sst xmlns="http://schemas.openxmlformats.org/spreadsheetml/2006/main" count="848" uniqueCount="192">
  <si>
    <t>LOCAL:</t>
  </si>
  <si>
    <t>OBS:</t>
  </si>
  <si>
    <t>TOTAL</t>
  </si>
  <si>
    <t>OBRA:</t>
  </si>
  <si>
    <t>Área Total (m²)</t>
  </si>
  <si>
    <t>Área (m²)</t>
  </si>
  <si>
    <t>1.1</t>
  </si>
  <si>
    <t>SERVIÇOS PRELIMINARES</t>
  </si>
  <si>
    <t>Volume (m³)</t>
  </si>
  <si>
    <t>Volume Total (m³)</t>
  </si>
  <si>
    <t>MEMÓRIA DE CÁLCULO</t>
  </si>
  <si>
    <t>Código</t>
  </si>
  <si>
    <t>Descrição</t>
  </si>
  <si>
    <t>Comprimento (m)</t>
  </si>
  <si>
    <t>Localização</t>
  </si>
  <si>
    <t xml:space="preserve">DESCRIÇÃO:
</t>
  </si>
  <si>
    <t>Placa de obra</t>
  </si>
  <si>
    <t>2.1</t>
  </si>
  <si>
    <t>2.2</t>
  </si>
  <si>
    <t>2.3</t>
  </si>
  <si>
    <t>Repetição</t>
  </si>
  <si>
    <t>Espessura (m)</t>
  </si>
  <si>
    <t>LOCAÇÃO DE PAVIMENTAÇÃO</t>
  </si>
  <si>
    <t>90 DIAS</t>
  </si>
  <si>
    <t>DATA:</t>
  </si>
  <si>
    <t>Área conforme proj. geométrico</t>
  </si>
  <si>
    <t>DMT (Km)</t>
  </si>
  <si>
    <t>VIA E JAZIDA</t>
  </si>
  <si>
    <t>DMTs</t>
  </si>
  <si>
    <t>Transporte Total (M³XKm)</t>
  </si>
  <si>
    <t>MEIO FIO E SARJETA</t>
  </si>
  <si>
    <t>Volume total da escavação</t>
  </si>
  <si>
    <t>Comprimento conforme proj. geométrico</t>
  </si>
  <si>
    <t>Comprim. Total (m)</t>
  </si>
  <si>
    <t>2.1.1</t>
  </si>
  <si>
    <t>2.1.2</t>
  </si>
  <si>
    <t>2.1.3</t>
  </si>
  <si>
    <t>2.1.4</t>
  </si>
  <si>
    <t>2.1.6</t>
  </si>
  <si>
    <t>2.1.7</t>
  </si>
  <si>
    <t>2.1.8</t>
  </si>
  <si>
    <t>2.1.9</t>
  </si>
  <si>
    <t>2.2.1</t>
  </si>
  <si>
    <t>2.3.1</t>
  </si>
  <si>
    <t>OBSERVAÇÕES:</t>
  </si>
  <si>
    <t>1 - Os serviços de terraplenagem e execução da base são fundamentais para a realização da obra de calçamento em bloco sextavado de concreto na referida avenida e serão de responsabilidade exclusiva do município o fornecimento de materiais, mão de obra, equipamentos e qualquer outra necessidade para a realização dessas etapas.</t>
  </si>
  <si>
    <t>RESPONSÁVEL TÉCNICO:</t>
  </si>
  <si>
    <t>RESPONSÁVEL LEGAL:</t>
  </si>
  <si>
    <t>LUCAS ALEXANDRE GOMES VELOSO</t>
  </si>
  <si>
    <t>ENGENHEIRO CIVIL - CREA 373.195/D</t>
  </si>
  <si>
    <t>PRAZO EXECUÇÃO:</t>
  </si>
  <si>
    <t>JAZIDA</t>
  </si>
  <si>
    <t>COMPACTAÇÃO DE SOLO</t>
  </si>
  <si>
    <t>Largura (m)</t>
  </si>
  <si>
    <t>Altura (m)</t>
  </si>
  <si>
    <t xml:space="preserve"> BASE, JAZIDA E TERRAPLANAGEM</t>
  </si>
  <si>
    <t>ESCAVAÇÃO HORIZONTAL, INCLUINDO CARGA E DESCARGA EM SOLO DE 1A CATEGORIA COM TRATOR DE ESTEIRAS (170HP/LÂMINA: 5,20M3)</t>
  </si>
  <si>
    <t>Transporte (m³xKm)</t>
  </si>
  <si>
    <t>Transporte (TxKm)</t>
  </si>
  <si>
    <t>MEDIDAS</t>
  </si>
  <si>
    <t>MEDIDAS TOTAIS</t>
  </si>
  <si>
    <t>Perímetro (m)</t>
  </si>
  <si>
    <t>Perímetro Total (m)</t>
  </si>
  <si>
    <t>Espessura Total (m)</t>
  </si>
  <si>
    <t>Altura Total (m)</t>
  </si>
  <si>
    <t>Largura Total (m)</t>
  </si>
  <si>
    <t>Unidade (un)</t>
  </si>
  <si>
    <t>Unidade Total (un)</t>
  </si>
  <si>
    <t>Peso (Kg)</t>
  </si>
  <si>
    <t>Peso Total (Kg)</t>
  </si>
  <si>
    <t>Circunferência (m)</t>
  </si>
  <si>
    <t>Comp. (m) (+0,10 para cada lado)</t>
  </si>
  <si>
    <t>Mês Total (Tempo)</t>
  </si>
  <si>
    <t>Larg. (+0,10 para cada lado)</t>
  </si>
  <si>
    <t>Hora Total (Tempo)</t>
  </si>
  <si>
    <t>Alt. (+ 0,05 do lastro)</t>
  </si>
  <si>
    <t>Escavação (m³)</t>
  </si>
  <si>
    <t>Concreto (m³)</t>
  </si>
  <si>
    <t>Lastro (m³)</t>
  </si>
  <si>
    <t>Número de lados</t>
  </si>
  <si>
    <t>Reaterro (m³)</t>
  </si>
  <si>
    <t>Mês (Tempo)</t>
  </si>
  <si>
    <t>Semana (Tempo)</t>
  </si>
  <si>
    <t>Dia (Tempo)</t>
  </si>
  <si>
    <t>Hora (Tempo)</t>
  </si>
  <si>
    <t>Coef. CM-30 (T/m²)</t>
  </si>
  <si>
    <t>Coef. RR-2C (T/m²)</t>
  </si>
  <si>
    <t>Coef. RL-1C (T/m²)</t>
  </si>
  <si>
    <t>Aberturas (m²)</t>
  </si>
  <si>
    <t>PREFEITO MUNICIPAL DE JAPONVAR - MG</t>
  </si>
  <si>
    <t>2.1.5</t>
  </si>
  <si>
    <t>2.3.2</t>
  </si>
  <si>
    <t>PAVIMENTAÇÃO EM CONCRETO BETUMINOSO A QUENTE</t>
  </si>
  <si>
    <t>IMPRIMAÇÃO</t>
  </si>
  <si>
    <t>DMT (KM)</t>
  </si>
  <si>
    <t>PINTURA DE LIGAÇÃO</t>
  </si>
  <si>
    <t>PINTURA DE LIGAÇÃO ( EXECUÇÃO E FORNECIMENTO DO MATERIAL BETUMINOSO, EXCLUSIVE TRANSPORTE DO MATERIAL BETUMINOSO )</t>
  </si>
  <si>
    <t>PAVIMENTO</t>
  </si>
  <si>
    <t>Comprimento
Total (m)</t>
  </si>
  <si>
    <t xml:space="preserve">
</t>
  </si>
  <si>
    <t>Área total com
sarj e meio fio (m²)</t>
  </si>
  <si>
    <t>Área total sem 
sarj e meio fio (m²)</t>
  </si>
  <si>
    <t>Meio-fio e sarjeta</t>
  </si>
  <si>
    <t>Meio-fio de
travamento (m)</t>
  </si>
  <si>
    <t>Largura da via (m)</t>
  </si>
  <si>
    <t>Largura com meio fio (m)</t>
  </si>
  <si>
    <t>Detalhamento da sarjeta e meio fio</t>
  </si>
  <si>
    <t>Vias</t>
  </si>
  <si>
    <t>Observações</t>
  </si>
  <si>
    <t>JAPONVAR</t>
  </si>
  <si>
    <t>Coeficiente
RR-2C (T/m²)</t>
  </si>
  <si>
    <t>Área
Total (m²)</t>
  </si>
  <si>
    <t>Volume
Total (m³)</t>
  </si>
  <si>
    <t>Pavimentação em CBUQ</t>
  </si>
  <si>
    <t>DMT do mat. betuminoso para execução da massa asfáltica rl-1c</t>
  </si>
  <si>
    <t>DMT da areia até usina em montes claros</t>
  </si>
  <si>
    <t>DMT da brita até usina em montes claros</t>
  </si>
  <si>
    <t xml:space="preserve">DMT do bota - fora </t>
  </si>
  <si>
    <t>Refinaria BH até local da obra</t>
  </si>
  <si>
    <t>Refinaria BH até usina montes claros</t>
  </si>
  <si>
    <t>Usina em Montes Claros até o local da obra</t>
  </si>
  <si>
    <t>Terraplanagem</t>
  </si>
  <si>
    <t>Recapeamento</t>
  </si>
  <si>
    <t>Local</t>
  </si>
  <si>
    <t>Objeto</t>
  </si>
  <si>
    <t>Distância</t>
  </si>
  <si>
    <t>Observação</t>
  </si>
  <si>
    <t>DMT da jazida até o local da obra</t>
  </si>
  <si>
    <t>Leito não pavimentado</t>
  </si>
  <si>
    <t>Emulsão Asfáltica De Impermeabilização (EAI)</t>
  </si>
  <si>
    <t>DMT da imprimação (EAI)</t>
  </si>
  <si>
    <t>Emulsão Asfáltica Catiônica De Ruptura Rápida (RR-2C)</t>
  </si>
  <si>
    <t>DMT da pintura de ligação (RR-2C)</t>
  </si>
  <si>
    <t>DMT do CBUQ</t>
  </si>
  <si>
    <t>Coeficiente
EAI (T/m²)</t>
  </si>
  <si>
    <t>PAVIMENTAÇÃO EM CONCRETO BETUMINOSO USINADO A QUENTE (CBUQ)</t>
  </si>
  <si>
    <t>Área c/ sarjeta e
meio fio (m²)</t>
  </si>
  <si>
    <t>Área s/ sarjeta e
meio fio (m²)</t>
  </si>
  <si>
    <t>1.2</t>
  </si>
  <si>
    <t>1.3</t>
  </si>
  <si>
    <t>Mês</t>
  </si>
  <si>
    <t>Tempo Total (mês)</t>
  </si>
  <si>
    <t>VIA - BOTA FORA</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</si>
  <si>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</si>
  <si>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ADMINISTRAÇÃO LOCAL DE OBRAS, COMPOSTO DE ENGENHEIRO CIVIL E ENCARREGADO GERAL</t>
  </si>
  <si>
    <t>MOBILIZAÇÃO E DESMOBILIZAÇÃO</t>
  </si>
  <si>
    <t>Quantidade (und)</t>
  </si>
  <si>
    <t>Total (und)</t>
  </si>
  <si>
    <t>TRANSPORTE COM CAMINHÃO BASCULANTE DE 14 M³, EM VIA URBANA EM REVESTIMENTO PRIMÁRIO (UNIDADE: M3XKM).</t>
  </si>
  <si>
    <t>BASE E REGULARIZAÇÃO</t>
  </si>
  <si>
    <t>REGULARIZAÇÃO E COMPACTAÇÃO DE SUBLEITO DE SOLO PREDOMINANTEMENTE ARGILOSO, PARA OBRAS DE CONSTRUÇÃO DE PAVIMENTOS.</t>
  </si>
  <si>
    <t>ESPALHAMENTO DE MATERIAL COM TRATOR DE ESTEIRAS.</t>
  </si>
  <si>
    <t>CONSTRUÇÃO DE BASE E SUB-BASE PARA PAVIMENTAÇÃO DE SOLO DE COMPORTAMENTO LATERÍTICO (ARENOSO), COM ESPESSURA DE 15 CM - EXCLUSIVE ESCAVAÇÃO, CARGA E TRANSPORTE E SOLO.</t>
  </si>
  <si>
    <t>CASCALHO DE CAVA - POR CONTA DO MUNICÍPIO</t>
  </si>
  <si>
    <t>Estrada Vicinal</t>
  </si>
  <si>
    <t>IMPRIMAÇÃO ( EXECUÇÃO E FORNECIMENTO DO MATERIAL BETUMINOSO, EXCLUSIVE TRANSPORTE DO MATERIAL BETUMINOSO )</t>
  </si>
  <si>
    <r>
      <t xml:space="preserve">TRANSPORTE COM CAMINHÃO TANQUE DE TRANSPORTE DE MATERIAL ASFÁLTICO DE 30000 L, EM VIA URBANA PAVIMENTADA, DMT ATÉ 30KM (UNIDADE: TXKM). - </t>
    </r>
    <r>
      <rPr>
        <sz val="9"/>
        <color theme="5"/>
        <rFont val="Times New Roman"/>
        <family val="1"/>
      </rPr>
      <t>(EMULSÃO ASFÁLTICA DE IMPERMEABILIZAÇÃO - EAI)</t>
    </r>
  </si>
  <si>
    <r>
      <t xml:space="preserve">TRANSPORTE COM CAMINHÃO TANQUE DE TRANSPORTE DE MATERIAL ASFÁLTICO DE 30000 L, EM VIA URBANA PAVIMENTADA, ADICIONAL PARA DMT EXCEDENTE A 30 KM (UNIDADE: TXKM). - </t>
    </r>
    <r>
      <rPr>
        <sz val="9"/>
        <color theme="5"/>
        <rFont val="Times New Roman"/>
        <family val="1"/>
      </rPr>
      <t>(EMULSÃO ASFÁLTICA DE IMPERMEABILIZAÇÃO - EAI)</t>
    </r>
  </si>
  <si>
    <r>
      <t xml:space="preserve">TRANSPORTE COM CAMINHÃO TANQUE DE TRANSPORTE DE MATERIAL ASFÁLTICO DE 30000 L, EM VIA URBANA PAVIMENTADA, DMT ATÉ 30KM (UNIDADE: TXKM). - </t>
    </r>
    <r>
      <rPr>
        <sz val="9"/>
        <color theme="5"/>
        <rFont val="Times New Roman"/>
        <family val="1"/>
      </rPr>
      <t>(EMULSÃO ASFÁLTICA CATIÔNICA DE RUPTURA RÁPIDA - RR-2C)</t>
    </r>
  </si>
  <si>
    <r>
      <t xml:space="preserve">TRANSPORTE COM CAMINHÃO TANQUE DE TRANSPORTE DE MATERIAL ASFÁLTICO DE 30000 L, EM VIA URBANA PAVIMENTADA, ADICIONAL PARA DMT EXCEDENTE A 30 KM (UNIDADE: TXKM). - </t>
    </r>
    <r>
      <rPr>
        <sz val="9"/>
        <color theme="5"/>
        <rFont val="Times New Roman"/>
        <family val="1"/>
      </rPr>
      <t>(EMULSÃO ASFÁLTICA CATIÔNICA DE RUPTURA RÁPIDA - RR-2C)</t>
    </r>
  </si>
  <si>
    <t>EXECUÇÃO DE PAVIMENTO COM APLICAÇÃO DE CONCRETO ASFÁLTICO, CAMADA DE ROLAMENTO - EXCLUSIVE CARGA E TRANSPORTE.</t>
  </si>
  <si>
    <t>TRANSPORTE COM CAMINHÃO BASCULANTE DE 14 M³, EM VIA URBANA PAVIMENTADA, DMT ATÉ 30 KM (UNIDADE: M3XKM).</t>
  </si>
  <si>
    <t>TRANSPORTE COM CAMINHÃO BASCULANTE DE 14 M³, EM VIA URBANA PAVIMENTADA, ADICIONAL PARA DMT EXCEDENTE A 30 KM (UNIDADE: M3XKM).</t>
  </si>
  <si>
    <t>GUIA (MEIO-FIO) E SARJETA CONJUGADOS DE CONCRETO, MOLDADA IN LOCO EM TRECHO RETO COM EXTRUSORA, 45 CM BASE (15 CM BASE DA GUIA + 30 CM BASE DA SARJETA) X 22 CM ALTURA.</t>
  </si>
  <si>
    <t>ASSENTAMENTO DE GUIA (MEIO-FIO) EM TRECHO RETO, CONFECCIONADA EM CONCRETO PRÉ-FABRICADO, DIMENSÕES 100X15X13X30 CM (COMPRIMENTO X BASE INFERIOR X BASE SUPERIOR X ALTURA).</t>
  </si>
  <si>
    <t>RECUPERAÇÃO DE ESTRADA VICINAL, COM PAVIMENTAÇÃO EM CONCRETO BETUMINOSO USINADO A QUENTE (CBUQ).</t>
  </si>
  <si>
    <t>ESTRADA VICINAL ENTRE AS COMUNIDADES DE NOVA MINDA E VILA DE ANDU, NO MUNICÍPIO DE JAPONVAR / MG.</t>
  </si>
  <si>
    <t>2.4</t>
  </si>
  <si>
    <t>2.4.1</t>
  </si>
  <si>
    <t>Quantidade</t>
  </si>
  <si>
    <t>Quantidade Total</t>
  </si>
  <si>
    <t>Comprimento conforme proj. sinalização</t>
  </si>
  <si>
    <t>2.4.2</t>
  </si>
  <si>
    <t>FORNECIMENTO E INSTALAÇÃO DE PLACA DE SINALIZAÇÃO URBANA EM AÇO CARBONO COM PELICULA REFLETIVA, FORMA QUADRADA DE LADO 0,50 M, FIXADA EM POSTE DE AÇO GALVANIZADO DN 2'', CHUMBADA NO PISO COM CONCRETO NÃO ESTRUTURAL</t>
  </si>
  <si>
    <t>2.4.3</t>
  </si>
  <si>
    <t>FORNECIMENTO E INSTALAÇÃO DE PLACA DE SINALIZAÇÃO URBANA EM AÇO CARBONO COM PELICULA REFLETIVA, FORMA CIRCULAR DE DIAMETRO 0,50 M, FIXADA EM POSTE DE AÇO GALVANIZADO DN 2'', CHUMBADA NO PISO COM CONCRETO NÃO ESTRUTURAL</t>
  </si>
  <si>
    <t>Estrada Vicinal - Placa A-5a</t>
  </si>
  <si>
    <t>Estrada Vicinal - Placa A-5b</t>
  </si>
  <si>
    <t>Estrada Vicinal - Placa A-2a</t>
  </si>
  <si>
    <t>Estrada Vicinal - Placa A-2b</t>
  </si>
  <si>
    <t>Estrada Vicinal - Placa R-19</t>
  </si>
  <si>
    <t>Estrada Vicinal - Placa de indicação</t>
  </si>
  <si>
    <t>PINTURA DE EIXO VIÁRIO SOBRE ASFALTO COM TINTA RETRORREFLETIVA A BASE DE RESINA ACRÍLICA COM MICROESFERAS DE VIDRO, E = 10 CM, APLICAÇÃO MECÂNICA COM DEMARCADORA AUTOPROPELIDA. AF_05/2021</t>
  </si>
  <si>
    <t>PINTURA DE FAIXA DE PEDESTRE OU ZEBRADA TINTA RETRORREFLETIVA A BASE DE RESINA ACRÍLICA COM MICROESFERAS DE VIDRO, E = 30 CM, APLICAÇÃO MANUAL. AF_05/2021</t>
  </si>
  <si>
    <t>2.4.4</t>
  </si>
  <si>
    <t>2.4.5</t>
  </si>
  <si>
    <t>Estrada Vicinal - Sinalização horizontal em pista</t>
  </si>
  <si>
    <t>Estrada Vicinal - Pintura do eixo viário</t>
  </si>
  <si>
    <t>FORNECIMENTO E INSTALAÇÃO DE PLACA DE SINALIZAÇÃO URBANA EM AÇO CARBONO COM PELICULA REFLETIVA, FORMA RETANGULAR COM 1,25 M DE COMPRIMENTO X 0,50 M DE ALTURA, FIXADA EM POSTE DE AÇO GALVANIZADO DN 2'', CHUMBADA NO PISO COM CONCRETO NÃO ESTRUTURAL</t>
  </si>
  <si>
    <t>Desconto</t>
  </si>
  <si>
    <t>RECUPERAÇÃO DO TRECHO 01 DE ESTRADA VICINAL, COM PAVIMENTAÇÃO EM CONCRETO BETUMINOSO USINADO A QUENTE (CBUQ).</t>
  </si>
  <si>
    <t>Est. Vicinal - Trecho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</si>
</sst>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_-;_-@_-"/>
    <numFmt numFmtId="165" formatCode="_(&quot;R$ &quot;* #,##0.00_);_(&quot;R$ &quot;* \(#,##0.00\);_(&quot;R$ &quot;* &quot;-&quot;??_);_(@_)"/>
    <numFmt numFmtId="166" formatCode="&quot;R$ &quot;#,##0.00_);[Red]\(&quot;R$ &quot;#,##0.00\)"/>
    <numFmt numFmtId="167" formatCode="#,##0.00\ &quot;KM&quot;"/>
    <numFmt numFmtId="168" formatCode="0.0000"/>
    <numFmt numFmtId="169" formatCode="#,##0.00&quot; m²&quot;"/>
    <numFmt numFmtId="170" formatCode="#,##0.00&quot; m&quot;"/>
    <numFmt numFmtId="171" formatCode="#,##0.00\ &quot;Km&quot;"/>
    <numFmt numFmtId="172" formatCode="0.000"/>
  </numFmts>
  <fonts count="25" x14ac:knownFonts="1">
    <font>
      <sz val="10"/>
      <color rgb="FF000000"/>
      <name val="Times New Roman"/>
      <charset val="204"/>
    </font>
    <font>
      <sz val="10"/>
      <color rgb="FF000000"/>
      <name val="Times New Roman"/>
      <family val="1"/>
    </font>
    <font>
      <sz val="10"/>
      <name val="Arial"/>
      <family val="2"/>
    </font>
    <font>
      <sz val="11"/>
      <color rgb="FF000000"/>
      <name val="Calibri"/>
      <family val="2"/>
      <charset val="1"/>
    </font>
    <font>
      <sz val="10"/>
      <name val="Times New Roman"/>
      <family val="1"/>
    </font>
    <font>
      <sz val="8"/>
      <name val="Times New Roman"/>
      <family val="1"/>
    </font>
    <font>
      <sz val="10"/>
      <color rgb="FF000000"/>
      <name val="Times New Roman"/>
      <family val="1"/>
    </font>
    <font>
      <sz val="10"/>
      <color theme="1"/>
      <name val="Times New Roman"/>
      <family val="1"/>
    </font>
    <font>
      <sz val="11"/>
      <color theme="1"/>
      <name val="Calibri"/>
      <family val="2"/>
      <scheme val="minor"/>
    </font>
    <font>
      <sz val="9"/>
      <name val="Times New Roman"/>
      <family val="1"/>
    </font>
    <font>
      <b/>
      <sz val="9"/>
      <name val="Times New Roman"/>
      <family val="1"/>
    </font>
    <font>
      <b/>
      <sz val="9"/>
      <color theme="4" tint="-0.249977111117893"/>
      <name val="Times New Roman"/>
      <family val="1"/>
    </font>
    <font>
      <sz val="10"/>
      <color theme="5"/>
      <name val="Times New Roman"/>
      <family val="1"/>
    </font>
    <font>
      <b/>
      <sz val="12"/>
      <color theme="4" tint="-0.249977111117893"/>
      <name val="Times New Roman"/>
      <family val="1"/>
    </font>
    <font>
      <b/>
      <sz val="11"/>
      <color theme="0"/>
      <name val="Times New Roman"/>
      <family val="1"/>
    </font>
    <font>
      <b/>
      <sz val="10"/>
      <color theme="0"/>
      <name val="Times New Roman"/>
      <family val="1"/>
    </font>
    <font>
      <b/>
      <sz val="9"/>
      <color theme="0"/>
      <name val="Times New Roman"/>
      <family val="1"/>
    </font>
    <font>
      <b/>
      <sz val="6"/>
      <color theme="5"/>
      <name val="Times New Roman"/>
      <family val="1"/>
    </font>
    <font>
      <sz val="9"/>
      <color theme="5"/>
      <name val="Times New Roman"/>
      <family val="1"/>
    </font>
    <font>
      <sz val="9"/>
      <color rgb="FFFF0000"/>
      <name val="Times New Roman"/>
      <family val="1"/>
    </font>
    <font>
      <b/>
      <sz val="9"/>
      <color theme="5"/>
      <name val="Times New Roman"/>
      <family val="1"/>
    </font>
    <font>
      <b/>
      <sz val="8"/>
      <name val="Times New Roman"/>
      <family val="1"/>
    </font>
    <font>
      <sz val="9"/>
      <color rgb="FF000000"/>
      <name val="Times New Roman"/>
      <family val="1"/>
    </font>
    <font>
      <sz val="9"/>
      <color theme="1"/>
      <name val="Times New Roman"/>
      <family val="1"/>
    </font>
    <font>
      <b/>
      <sz val="12"/>
      <color theme="4" tint="-0.499984740745262"/>
      <name val="Times New Roman"/>
      <family val="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theme="5" tint="0.39997558519241921"/>
      </bottom>
      <diagonal/>
    </border>
  </borders>
  <cellStyleXfs count="13">
    <xf numFmtId="0" fontId="0" fillId="0" borderId="0"/>
    <xf numFmtId="9" fontId="2" fillId="0" borderId="0" applyFont="0" applyFill="0" applyBorder="0" applyAlignment="0" applyProtection="0"/>
    <xf numFmtId="0" fontId="2" fillId="0" borderId="0"/>
    <xf numFmtId="0" fontId="3" fillId="0" borderId="0"/>
    <xf numFmtId="164" fontId="3" fillId="0" borderId="0"/>
    <xf numFmtId="165"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166" fontId="2" fillId="0" borderId="0" applyFont="0" applyFill="0" applyBorder="0" applyAlignment="0" applyProtection="0"/>
    <xf numFmtId="9" fontId="6" fillId="0" borderId="0" applyFont="0" applyFill="0" applyBorder="0" applyAlignment="0" applyProtection="0"/>
    <xf numFmtId="0" fontId="8" fillId="0" borderId="0"/>
    <xf numFmtId="0" fontId="1" fillId="0" borderId="0"/>
  </cellStyleXfs>
  <cellXfs count="209">
    <xf numFmtId="0" fontId="0" fillId="0" borderId="0" xfId="0" applyAlignment="1">
      <alignment horizontal="left" vertical="top"/>
    </xf>
    <xf numFmtId="2" fontId="9" fillId="0" borderId="1" xfId="0" applyNumberFormat="1" applyFont="1" applyBorder="1" applyAlignment="1">
      <alignment horizontal="center" vertical="center" wrapText="1"/>
    </xf>
    <xf numFmtId="2" fontId="9" fillId="0" borderId="1" xfId="0" applyNumberFormat="1" applyFont="1" applyFill="1" applyBorder="1" applyAlignment="1">
      <alignment horizontal="center" vertical="center" wrapText="1"/>
    </xf>
    <xf numFmtId="0" fontId="1" fillId="0" borderId="0" xfId="0" applyFont="1" applyAlignment="1">
      <alignment horizontal="left" vertical="top"/>
    </xf>
    <xf numFmtId="0" fontId="11" fillId="0" borderId="2" xfId="2" applyFont="1" applyBorder="1" applyAlignment="1">
      <alignment vertical="top"/>
    </xf>
    <xf numFmtId="0" fontId="11" fillId="0" borderId="2" xfId="2" applyFont="1" applyBorder="1" applyAlignment="1">
      <alignment vertical="top" wrapText="1"/>
    </xf>
    <xf numFmtId="0" fontId="11" fillId="0" borderId="2" xfId="2" applyFont="1" applyBorder="1" applyAlignment="1">
      <alignment horizontal="right" vertical="center"/>
    </xf>
    <xf numFmtId="0" fontId="9" fillId="0" borderId="3" xfId="2" applyFont="1" applyBorder="1" applyAlignment="1">
      <alignment horizontal="center" vertical="center"/>
    </xf>
    <xf numFmtId="0" fontId="1" fillId="0" borderId="0" xfId="0" applyFont="1" applyAlignment="1">
      <alignment horizontal="center" vertical="top"/>
    </xf>
    <xf numFmtId="0" fontId="7" fillId="0" borderId="1" xfId="0" applyFont="1" applyBorder="1" applyAlignment="1">
      <alignment horizontal="center" vertical="top"/>
    </xf>
    <xf numFmtId="0" fontId="12" fillId="0" borderId="1" xfId="0" applyFont="1" applyBorder="1" applyAlignment="1">
      <alignment horizontal="center" vertical="top"/>
    </xf>
    <xf numFmtId="0" fontId="1" fillId="0" borderId="1" xfId="0" applyFont="1" applyBorder="1" applyAlignment="1">
      <alignment horizontal="center" vertical="top"/>
    </xf>
    <xf numFmtId="0" fontId="1" fillId="0" borderId="14" xfId="0" applyFont="1" applyBorder="1" applyAlignment="1">
      <alignment horizontal="center" vertical="top"/>
    </xf>
    <xf numFmtId="0" fontId="1" fillId="0" borderId="5" xfId="0" applyFont="1" applyBorder="1" applyAlignment="1">
      <alignment horizontal="center" vertical="top"/>
    </xf>
    <xf numFmtId="0" fontId="7" fillId="0" borderId="17" xfId="0" applyFont="1" applyBorder="1" applyAlignment="1">
      <alignment horizontal="center" vertical="top"/>
    </xf>
    <xf numFmtId="0" fontId="9" fillId="0" borderId="4" xfId="2" applyFont="1" applyBorder="1" applyAlignment="1">
      <alignment horizontal="left" vertical="center" wrapText="1" indent="1"/>
    </xf>
    <xf numFmtId="0" fontId="0" fillId="0" borderId="16" xfId="0" applyBorder="1" applyAlignment="1">
      <alignment horizontal="left" vertical="top"/>
    </xf>
    <xf numFmtId="0" fontId="11" fillId="0" borderId="2" xfId="0" applyFont="1" applyBorder="1" applyAlignment="1">
      <alignment vertical="center" wrapText="1"/>
    </xf>
    <xf numFmtId="0" fontId="9" fillId="0" borderId="3" xfId="0" applyFont="1" applyBorder="1" applyAlignment="1">
      <alignment horizontal="center" vertical="center"/>
    </xf>
    <xf numFmtId="0" fontId="11" fillId="0" borderId="2" xfId="0" applyFont="1" applyBorder="1" applyAlignment="1">
      <alignment vertical="center"/>
    </xf>
    <xf numFmtId="14" fontId="9" fillId="0" borderId="3" xfId="0" applyNumberFormat="1" applyFont="1" applyBorder="1" applyAlignment="1">
      <alignment horizontal="center" vertical="center"/>
    </xf>
    <xf numFmtId="0" fontId="14" fillId="5" borderId="1" xfId="0" applyFont="1" applyFill="1" applyBorder="1" applyAlignment="1">
      <alignment horizontal="center" vertical="center" wrapText="1"/>
    </xf>
    <xf numFmtId="0" fontId="10" fillId="3" borderId="1" xfId="0" applyFont="1" applyFill="1" applyBorder="1" applyAlignment="1">
      <alignment horizontal="center" vertical="top"/>
    </xf>
    <xf numFmtId="0" fontId="10" fillId="3" borderId="1" xfId="0" applyFont="1" applyFill="1" applyBorder="1" applyAlignment="1">
      <alignment horizontal="right" vertical="top" wrapText="1" inden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9" fillId="2" borderId="1" xfId="0" applyFont="1" applyFill="1" applyBorder="1" applyAlignment="1">
      <alignment horizontal="left" vertical="center"/>
    </xf>
    <xf numFmtId="2" fontId="10" fillId="4" borderId="1" xfId="0" applyNumberFormat="1" applyFont="1" applyFill="1" applyBorder="1" applyAlignment="1">
      <alignment horizontal="center" vertical="center" shrinkToFit="1"/>
    </xf>
    <xf numFmtId="0" fontId="9" fillId="0" borderId="1" xfId="0" applyFont="1" applyBorder="1" applyAlignment="1">
      <alignment horizontal="left" vertical="center" wrapText="1"/>
    </xf>
    <xf numFmtId="0" fontId="9" fillId="2" borderId="1" xfId="0" applyFont="1" applyFill="1" applyBorder="1" applyAlignment="1">
      <alignment horizontal="center" vertical="center"/>
    </xf>
    <xf numFmtId="0" fontId="9" fillId="0" borderId="1" xfId="0" applyNumberFormat="1" applyFont="1" applyBorder="1" applyAlignment="1">
      <alignment horizontal="left" vertical="center" wrapText="1"/>
    </xf>
    <xf numFmtId="2" fontId="9"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10" fontId="9" fillId="0" borderId="1" xfId="10" applyNumberFormat="1" applyFont="1" applyBorder="1" applyAlignment="1">
      <alignment horizontal="center" vertical="center"/>
    </xf>
    <xf numFmtId="2" fontId="19" fillId="0" borderId="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0" fontId="9" fillId="0" borderId="1" xfId="10" applyNumberFormat="1" applyFont="1" applyBorder="1" applyAlignment="1">
      <alignment horizontal="center" vertical="center"/>
    </xf>
    <xf numFmtId="0" fontId="20" fillId="0" borderId="1" xfId="0" applyFont="1" applyBorder="1" applyAlignment="1">
      <alignment horizontal="center" vertical="center" wrapText="1"/>
    </xf>
    <xf numFmtId="168" fontId="9" fillId="0" borderId="1" xfId="10" applyNumberFormat="1" applyFont="1" applyBorder="1" applyAlignment="1">
      <alignment horizontal="center" vertical="center"/>
    </xf>
    <xf numFmtId="0" fontId="9" fillId="0" borderId="7" xfId="0" applyFont="1" applyBorder="1" applyAlignment="1">
      <alignment horizontal="left" vertical="center"/>
    </xf>
    <xf numFmtId="0" fontId="9" fillId="0" borderId="16"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left" vertical="center"/>
    </xf>
    <xf numFmtId="0" fontId="9" fillId="0" borderId="9" xfId="0" applyFont="1" applyBorder="1" applyAlignment="1">
      <alignment horizontal="left" vertical="center"/>
    </xf>
    <xf numFmtId="0" fontId="9" fillId="0" borderId="12" xfId="0" applyFont="1" applyBorder="1" applyAlignment="1">
      <alignment horizontal="lef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9" fillId="0" borderId="11" xfId="0" applyFont="1" applyBorder="1" applyAlignment="1">
      <alignment vertical="center"/>
    </xf>
    <xf numFmtId="0" fontId="10" fillId="0" borderId="0" xfId="0" applyFont="1" applyBorder="1" applyAlignment="1">
      <alignment horizontal="left" vertical="center"/>
    </xf>
    <xf numFmtId="0" fontId="1" fillId="0" borderId="0" xfId="0" applyFont="1" applyBorder="1" applyAlignment="1">
      <alignment horizontal="left" vertical="top"/>
    </xf>
    <xf numFmtId="0" fontId="9" fillId="0" borderId="10" xfId="0" applyFont="1" applyBorder="1" applyAlignment="1">
      <alignment horizontal="left" vertical="center"/>
    </xf>
    <xf numFmtId="0" fontId="10" fillId="0" borderId="11" xfId="0" applyFont="1" applyBorder="1" applyAlignment="1">
      <alignment horizontal="left" vertical="center"/>
    </xf>
    <xf numFmtId="0" fontId="9" fillId="0" borderId="13" xfId="0" applyFont="1" applyBorder="1" applyAlignment="1">
      <alignment horizontal="left" vertical="center"/>
    </xf>
    <xf numFmtId="0" fontId="22" fillId="0" borderId="0" xfId="0" applyFont="1" applyAlignment="1">
      <alignment horizontal="left" vertical="top"/>
    </xf>
    <xf numFmtId="0" fontId="9" fillId="0" borderId="0" xfId="2" applyFont="1"/>
    <xf numFmtId="0" fontId="22" fillId="0" borderId="0" xfId="0" applyFont="1" applyAlignment="1">
      <alignment horizontal="left" vertical="top" wrapText="1"/>
    </xf>
    <xf numFmtId="0" fontId="16" fillId="5" borderId="1" xfId="2" applyFont="1" applyFill="1" applyBorder="1" applyAlignment="1">
      <alignment horizontal="center" vertical="center"/>
    </xf>
    <xf numFmtId="0" fontId="9" fillId="0" borderId="15" xfId="2" applyFont="1" applyBorder="1"/>
    <xf numFmtId="0" fontId="9" fillId="0" borderId="0" xfId="2" applyFont="1" applyAlignment="1">
      <alignment vertical="center" wrapText="1"/>
    </xf>
    <xf numFmtId="0" fontId="9" fillId="0" borderId="11" xfId="2" applyFont="1" applyBorder="1"/>
    <xf numFmtId="0" fontId="9" fillId="0" borderId="10" xfId="2" applyFont="1" applyBorder="1"/>
    <xf numFmtId="0" fontId="9" fillId="0" borderId="13" xfId="2" applyFont="1" applyBorder="1"/>
    <xf numFmtId="0" fontId="10" fillId="0" borderId="1" xfId="2" applyFont="1" applyBorder="1" applyAlignment="1">
      <alignment horizontal="right" vertical="center" wrapText="1"/>
    </xf>
    <xf numFmtId="0" fontId="10" fillId="0" borderId="1" xfId="2" applyFont="1" applyBorder="1" applyAlignment="1">
      <alignment vertical="center" wrapText="1"/>
    </xf>
    <xf numFmtId="0" fontId="9" fillId="0" borderId="0" xfId="2" applyFont="1" applyBorder="1" applyAlignment="1">
      <alignment horizontal="center" vertical="center"/>
    </xf>
    <xf numFmtId="0" fontId="9" fillId="0" borderId="0" xfId="2" applyFont="1" applyBorder="1" applyAlignment="1">
      <alignment horizontal="left" vertical="center"/>
    </xf>
    <xf numFmtId="0" fontId="9" fillId="0" borderId="0" xfId="2" applyFont="1" applyBorder="1" applyAlignment="1">
      <alignment horizontal="center" vertical="center"/>
    </xf>
    <xf numFmtId="0" fontId="9" fillId="0" borderId="7" xfId="2" applyFont="1" applyBorder="1" applyAlignment="1">
      <alignment horizontal="left" vertical="top"/>
    </xf>
    <xf numFmtId="0" fontId="10" fillId="0" borderId="0" xfId="2" applyFont="1" applyBorder="1" applyAlignment="1">
      <alignment horizontal="left" vertical="center"/>
    </xf>
    <xf numFmtId="0" fontId="9" fillId="0" borderId="0" xfId="2" applyNumberFormat="1" applyFont="1" applyBorder="1" applyAlignment="1">
      <alignment horizontal="left" vertical="top"/>
    </xf>
    <xf numFmtId="0" fontId="22" fillId="0" borderId="0" xfId="0" applyFont="1"/>
    <xf numFmtId="0" fontId="9" fillId="0" borderId="10" xfId="2" applyFont="1" applyBorder="1" applyAlignment="1">
      <alignment horizontal="left" vertical="top"/>
    </xf>
    <xf numFmtId="0" fontId="10" fillId="0" borderId="11" xfId="2" applyFont="1" applyBorder="1" applyAlignment="1">
      <alignment horizontal="left" vertical="center"/>
    </xf>
    <xf numFmtId="0" fontId="9" fillId="0" borderId="11" xfId="2" applyFont="1" applyBorder="1" applyAlignment="1">
      <alignment horizontal="center" vertical="center"/>
    </xf>
    <xf numFmtId="0" fontId="9" fillId="0" borderId="11" xfId="2" applyFont="1" applyBorder="1" applyAlignment="1">
      <alignment horizontal="left" vertical="center"/>
    </xf>
    <xf numFmtId="0" fontId="9" fillId="0" borderId="11" xfId="2" applyNumberFormat="1" applyFont="1" applyBorder="1" applyAlignment="1">
      <alignment horizontal="left" vertical="center"/>
    </xf>
    <xf numFmtId="0" fontId="9" fillId="0" borderId="13" xfId="2" applyFont="1" applyBorder="1" applyAlignment="1">
      <alignment horizontal="left" vertical="center"/>
    </xf>
    <xf numFmtId="0" fontId="16" fillId="5" borderId="1" xfId="2" applyNumberFormat="1" applyFont="1" applyFill="1" applyBorder="1" applyAlignment="1">
      <alignment horizontal="center" vertical="center"/>
    </xf>
    <xf numFmtId="0" fontId="16" fillId="5" borderId="1" xfId="2" applyNumberFormat="1" applyFont="1" applyFill="1" applyBorder="1" applyAlignment="1">
      <alignment horizontal="center" vertical="center" wrapText="1"/>
    </xf>
    <xf numFmtId="0" fontId="16" fillId="5" borderId="1" xfId="2" applyFont="1" applyFill="1" applyBorder="1" applyAlignment="1">
      <alignment horizontal="center" vertical="center" wrapText="1"/>
    </xf>
    <xf numFmtId="0" fontId="11" fillId="3" borderId="1" xfId="2" applyFont="1" applyFill="1" applyBorder="1" applyAlignment="1">
      <alignment horizontal="center" vertical="center"/>
    </xf>
    <xf numFmtId="169" fontId="16" fillId="5" borderId="1" xfId="2" applyNumberFormat="1" applyFont="1" applyFill="1" applyBorder="1" applyAlignment="1">
      <alignment horizontal="center" vertical="center" shrinkToFit="1"/>
    </xf>
    <xf numFmtId="170" fontId="16" fillId="5" borderId="1" xfId="2" applyNumberFormat="1" applyFont="1" applyFill="1" applyBorder="1" applyAlignment="1">
      <alignment horizontal="center" vertical="center" shrinkToFit="1"/>
    </xf>
    <xf numFmtId="0" fontId="22" fillId="0" borderId="16" xfId="0" applyFont="1" applyBorder="1" applyAlignment="1">
      <alignment horizontal="left" vertical="top"/>
    </xf>
    <xf numFmtId="0" fontId="9" fillId="0" borderId="16" xfId="2" applyFont="1" applyBorder="1" applyAlignment="1">
      <alignment horizontal="left" vertical="center"/>
    </xf>
    <xf numFmtId="0" fontId="9" fillId="0" borderId="7" xfId="2" applyNumberFormat="1" applyFont="1" applyBorder="1" applyAlignment="1">
      <alignment horizontal="left" vertical="top"/>
    </xf>
    <xf numFmtId="0" fontId="11" fillId="0" borderId="2" xfId="2" applyFont="1" applyBorder="1" applyAlignment="1">
      <alignment horizontal="right" vertical="top"/>
    </xf>
    <xf numFmtId="0" fontId="9" fillId="0" borderId="1" xfId="0" applyFont="1" applyFill="1" applyBorder="1" applyAlignment="1">
      <alignment horizontal="left" vertical="center"/>
    </xf>
    <xf numFmtId="0" fontId="9" fillId="0" borderId="1" xfId="12" applyFont="1" applyFill="1" applyBorder="1" applyAlignment="1">
      <alignment horizontal="left" vertical="center"/>
    </xf>
    <xf numFmtId="0" fontId="9" fillId="0" borderId="1" xfId="0" applyFont="1" applyFill="1" applyBorder="1" applyAlignment="1">
      <alignment horizontal="center" vertical="center"/>
    </xf>
    <xf numFmtId="0" fontId="22" fillId="0" borderId="0" xfId="0" applyFont="1" applyBorder="1" applyAlignment="1">
      <alignment horizontal="left" vertical="top"/>
    </xf>
    <xf numFmtId="0" fontId="9" fillId="0" borderId="16" xfId="2" applyFont="1" applyBorder="1" applyAlignment="1">
      <alignment vertical="center"/>
    </xf>
    <xf numFmtId="0" fontId="23" fillId="0" borderId="1" xfId="2" applyFont="1" applyFill="1" applyBorder="1" applyAlignment="1">
      <alignment horizontal="left" vertical="center" wrapText="1"/>
    </xf>
    <xf numFmtId="0" fontId="23" fillId="0" borderId="1" xfId="2" applyFont="1" applyFill="1" applyBorder="1" applyAlignment="1">
      <alignment vertical="center" wrapText="1"/>
    </xf>
    <xf numFmtId="167" fontId="9" fillId="0" borderId="0" xfId="2" applyNumberFormat="1" applyFont="1" applyFill="1" applyBorder="1" applyAlignment="1">
      <alignment horizontal="center" vertical="center"/>
    </xf>
    <xf numFmtId="167" fontId="23" fillId="0" borderId="0" xfId="2" applyNumberFormat="1" applyFont="1" applyFill="1" applyBorder="1" applyAlignment="1">
      <alignment vertical="center" wrapText="1"/>
    </xf>
    <xf numFmtId="167" fontId="23" fillId="0" borderId="16" xfId="2" applyNumberFormat="1" applyFont="1" applyFill="1" applyBorder="1" applyAlignment="1">
      <alignment vertical="center" wrapText="1"/>
    </xf>
    <xf numFmtId="171" fontId="23" fillId="0" borderId="1" xfId="2" applyNumberFormat="1" applyFont="1" applyFill="1" applyBorder="1" applyAlignment="1">
      <alignment horizontal="center" vertical="center"/>
    </xf>
    <xf numFmtId="0" fontId="11" fillId="0" borderId="4" xfId="2" applyFont="1" applyBorder="1" applyAlignment="1">
      <alignment horizontal="right" vertical="center"/>
    </xf>
    <xf numFmtId="172" fontId="9" fillId="0" borderId="1" xfId="10" applyNumberFormat="1" applyFont="1" applyBorder="1" applyAlignment="1">
      <alignment horizontal="center" vertical="center"/>
    </xf>
    <xf numFmtId="0" fontId="10"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2" fontId="1" fillId="0" borderId="0" xfId="0" applyNumberFormat="1" applyFont="1" applyAlignment="1">
      <alignment horizontal="center" vertical="top"/>
    </xf>
    <xf numFmtId="0" fontId="9" fillId="0" borderId="9" xfId="0" applyFont="1" applyBorder="1" applyAlignment="1">
      <alignment horizontal="center" vertical="center"/>
    </xf>
    <xf numFmtId="0" fontId="10"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0" fillId="0" borderId="0" xfId="0" applyAlignment="1">
      <alignment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10" fillId="3" borderId="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2" fontId="9" fillId="0" borderId="1" xfId="10" applyNumberFormat="1" applyFont="1" applyBorder="1" applyAlignment="1">
      <alignment horizontal="center"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2" xfId="0" applyFont="1" applyBorder="1" applyAlignment="1">
      <alignment vertical="center" wrapText="1"/>
    </xf>
    <xf numFmtId="0" fontId="10" fillId="0" borderId="1" xfId="0" applyFont="1" applyBorder="1" applyAlignment="1">
      <alignment horizontal="center" vertical="center" wrapText="1"/>
    </xf>
    <xf numFmtId="10" fontId="1" fillId="0" borderId="0" xfId="0" applyNumberFormat="1" applyFont="1" applyAlignment="1">
      <alignment horizontal="left" vertical="top"/>
    </xf>
    <xf numFmtId="0" fontId="15"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3" borderId="1" xfId="0" applyFont="1" applyFill="1" applyBorder="1" applyAlignment="1">
      <alignment horizontal="left" vertical="top" wrapText="1"/>
    </xf>
    <xf numFmtId="0" fontId="10" fillId="0" borderId="1" xfId="0" applyFont="1" applyBorder="1" applyAlignment="1">
      <alignment horizontal="right" vertical="center" wrapText="1"/>
    </xf>
    <xf numFmtId="0" fontId="13" fillId="0" borderId="5" xfId="0" applyFont="1" applyBorder="1" applyAlignment="1">
      <alignment horizontal="center" vertical="center" wrapText="1"/>
    </xf>
    <xf numFmtId="0" fontId="9" fillId="0" borderId="4" xfId="0" applyFont="1" applyBorder="1" applyAlignment="1">
      <alignment horizontal="left" vertical="center" wrapText="1" indent="2"/>
    </xf>
    <xf numFmtId="0" fontId="9" fillId="0" borderId="3" xfId="0" applyFont="1" applyBorder="1" applyAlignment="1">
      <alignment horizontal="left" vertical="center" wrapText="1" indent="2"/>
    </xf>
    <xf numFmtId="0" fontId="11" fillId="0" borderId="2" xfId="0" applyFont="1" applyBorder="1" applyAlignment="1">
      <alignment horizontal="right" vertical="center" indent="1"/>
    </xf>
    <xf numFmtId="0" fontId="11" fillId="0" borderId="4" xfId="0" applyFont="1" applyBorder="1" applyAlignment="1">
      <alignment horizontal="right" vertical="center" indent="1"/>
    </xf>
    <xf numFmtId="0" fontId="10" fillId="0" borderId="6" xfId="0" applyFont="1" applyBorder="1" applyAlignment="1">
      <alignment horizontal="center" vertical="center" wrapText="1"/>
    </xf>
    <xf numFmtId="0" fontId="16" fillId="5" borderId="1"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3" borderId="2"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3" xfId="0" applyFont="1" applyFill="1" applyBorder="1" applyAlignment="1">
      <alignment horizontal="left" vertical="top" wrapText="1"/>
    </xf>
    <xf numFmtId="0" fontId="14" fillId="5" borderId="2"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0" fillId="0" borderId="2" xfId="0" applyFont="1" applyBorder="1" applyAlignment="1">
      <alignment horizontal="right" vertical="center" wrapText="1"/>
    </xf>
    <xf numFmtId="0" fontId="10" fillId="0" borderId="4" xfId="0" applyFont="1" applyBorder="1" applyAlignment="1">
      <alignment horizontal="right" vertical="center" wrapText="1"/>
    </xf>
    <xf numFmtId="0" fontId="10" fillId="0" borderId="3" xfId="0" applyFont="1" applyBorder="1" applyAlignment="1">
      <alignment horizontal="right" vertical="center"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6" xfId="0" applyFont="1" applyFill="1" applyBorder="1" applyAlignment="1">
      <alignment horizontal="left" vertical="top" wrapText="1"/>
    </xf>
    <xf numFmtId="0" fontId="21" fillId="0" borderId="7" xfId="0" applyFont="1" applyBorder="1" applyAlignment="1">
      <alignment horizontal="right" vertical="center" wrapText="1" indent="2"/>
    </xf>
    <xf numFmtId="0" fontId="21" fillId="0" borderId="0" xfId="0" applyFont="1" applyBorder="1" applyAlignment="1">
      <alignment horizontal="right" vertical="center" wrapText="1" indent="2"/>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3" fillId="0" borderId="5" xfId="2" applyFont="1" applyBorder="1" applyAlignment="1">
      <alignment horizontal="center" vertical="center" wrapText="1"/>
    </xf>
    <xf numFmtId="0" fontId="9" fillId="0" borderId="4" xfId="2" applyFont="1" applyBorder="1" applyAlignment="1">
      <alignment horizontal="left" vertical="center" wrapText="1" indent="2"/>
    </xf>
    <xf numFmtId="0" fontId="9" fillId="0" borderId="3" xfId="2" applyFont="1" applyBorder="1" applyAlignment="1">
      <alignment horizontal="left" vertical="center" wrapText="1" indent="2"/>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7" xfId="2" applyFont="1" applyBorder="1" applyAlignment="1">
      <alignment horizontal="right" vertical="center" wrapText="1" indent="2"/>
    </xf>
    <xf numFmtId="0" fontId="10" fillId="0" borderId="0" xfId="2" applyFont="1" applyBorder="1" applyAlignment="1">
      <alignment horizontal="right" vertical="center" wrapText="1" indent="2"/>
    </xf>
    <xf numFmtId="0" fontId="10" fillId="0" borderId="0" xfId="2" applyNumberFormat="1" applyFont="1" applyBorder="1" applyAlignment="1">
      <alignment horizontal="right" vertical="center" wrapText="1" indent="2"/>
    </xf>
    <xf numFmtId="0" fontId="9" fillId="0" borderId="9" xfId="2" applyFont="1" applyBorder="1" applyAlignment="1">
      <alignment horizontal="center" vertical="center"/>
    </xf>
    <xf numFmtId="0" fontId="9" fillId="0" borderId="12" xfId="2" applyFont="1" applyBorder="1" applyAlignment="1">
      <alignment horizontal="center" vertical="center"/>
    </xf>
    <xf numFmtId="0" fontId="9" fillId="0" borderId="0" xfId="2" applyFont="1" applyBorder="1" applyAlignment="1">
      <alignment horizontal="center" vertical="center"/>
    </xf>
    <xf numFmtId="0" fontId="9" fillId="0" borderId="16" xfId="2" applyFont="1" applyBorder="1" applyAlignment="1">
      <alignment horizontal="center" vertical="center"/>
    </xf>
    <xf numFmtId="0" fontId="9" fillId="0" borderId="11" xfId="2" applyFont="1" applyBorder="1" applyAlignment="1">
      <alignment horizontal="center" vertical="center"/>
    </xf>
    <xf numFmtId="0" fontId="9" fillId="0" borderId="13" xfId="2" applyFont="1" applyBorder="1" applyAlignment="1">
      <alignment horizontal="center" vertical="center"/>
    </xf>
    <xf numFmtId="0" fontId="9" fillId="0" borderId="9" xfId="2" applyFont="1" applyBorder="1" applyAlignment="1">
      <alignment horizontal="center" vertical="center" wrapText="1"/>
    </xf>
    <xf numFmtId="0" fontId="9" fillId="0" borderId="0" xfId="2" applyFont="1" applyBorder="1" applyAlignment="1">
      <alignment horizontal="center" vertical="center" wrapText="1"/>
    </xf>
    <xf numFmtId="0" fontId="10" fillId="0" borderId="7" xfId="2" applyNumberFormat="1" applyFont="1" applyBorder="1" applyAlignment="1">
      <alignment horizontal="right" vertical="center" wrapText="1" indent="2"/>
    </xf>
    <xf numFmtId="0" fontId="24" fillId="0" borderId="8" xfId="2" applyFont="1" applyBorder="1" applyAlignment="1">
      <alignment horizontal="center" vertical="center"/>
    </xf>
    <xf numFmtId="0" fontId="24" fillId="0" borderId="9" xfId="2" applyFont="1" applyBorder="1" applyAlignment="1">
      <alignment horizontal="center" vertical="center"/>
    </xf>
    <xf numFmtId="0" fontId="24" fillId="0" borderId="12" xfId="2" applyFont="1" applyBorder="1" applyAlignment="1">
      <alignment horizontal="center" vertical="center"/>
    </xf>
    <xf numFmtId="0" fontId="9" fillId="0" borderId="4" xfId="2" applyFont="1" applyBorder="1" applyAlignment="1">
      <alignment horizontal="left" vertical="center" wrapText="1" indent="1"/>
    </xf>
    <xf numFmtId="0" fontId="9" fillId="0" borderId="3" xfId="2" applyFont="1" applyBorder="1" applyAlignment="1">
      <alignment horizontal="left" vertical="center" wrapText="1" indent="1"/>
    </xf>
    <xf numFmtId="0" fontId="11" fillId="6" borderId="1" xfId="2" applyFont="1" applyFill="1" applyBorder="1" applyAlignment="1">
      <alignment horizontal="center" vertical="center" textRotation="90"/>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13" xfId="0" applyFont="1" applyFill="1" applyBorder="1" applyAlignment="1">
      <alignment horizontal="left" vertical="top"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5" fillId="5" borderId="2"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cellXfs>
  <cellStyles count="13">
    <cellStyle name="Moeda 4" xfId="5" xr:uid="{00000000-0005-0000-0000-000000000000}"/>
    <cellStyle name="Normal" xfId="0" builtinId="0"/>
    <cellStyle name="Normal 2" xfId="11" xr:uid="{00000000-0005-0000-0000-000002000000}"/>
    <cellStyle name="Normal 2 2" xfId="2" xr:uid="{00000000-0005-0000-0000-000003000000}"/>
    <cellStyle name="Normal 2 2 2" xfId="8" xr:uid="{00000000-0005-0000-0000-000004000000}"/>
    <cellStyle name="Normal 5" xfId="12" xr:uid="{00000000-0005-0000-0000-000005000000}"/>
    <cellStyle name="Normal 7" xfId="6" xr:uid="{00000000-0005-0000-0000-000006000000}"/>
    <cellStyle name="Normal 9" xfId="3" xr:uid="{00000000-0005-0000-0000-000007000000}"/>
    <cellStyle name="Porcentagem" xfId="10" builtinId="5"/>
    <cellStyle name="Porcentagem 2" xfId="1" xr:uid="{00000000-0005-0000-0000-000009000000}"/>
    <cellStyle name="Porcentagem 9" xfId="7" xr:uid="{00000000-0005-0000-0000-00000A000000}"/>
    <cellStyle name="Separador de milhares 5" xfId="4" xr:uid="{00000000-0005-0000-0000-00000B000000}"/>
    <cellStyle name="Vírgula 2" xfId="9" xr:uid="{00000000-0005-0000-0000-00000C000000}"/>
  </cellStyles>
  <dxfs count="20">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rgb="FF000000"/>
        <name val="Times New Roman"/>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Times New Roman"/>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Times New Roman"/>
        <scheme val="none"/>
      </font>
      <fill>
        <patternFill patternType="none">
          <fgColor indexed="64"/>
          <bgColor indexed="65"/>
        </patternFill>
      </fill>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9"/>
        <color auto="1"/>
        <name val="Times New Roman"/>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auto="1"/>
        <name val="Times New Roman"/>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auto="1"/>
        <name val="Times New Roman"/>
        <scheme val="none"/>
      </font>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auto="1"/>
        <name val="Times New Roman"/>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auto="1"/>
        <name val="Times New Roman"/>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auto="1"/>
        <name val="Times New Roman"/>
        <scheme val="none"/>
      </font>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style="thin">
          <color auto="1"/>
        </right>
        <top/>
        <bottom/>
        <vertical style="thin">
          <color auto="1"/>
        </vertical>
        <horizontal/>
      </border>
    </dxf>
    <dxf>
      <border outline="0">
        <left style="thin">
          <color indexed="64"/>
        </left>
        <right style="thin">
          <color indexed="64"/>
        </right>
        <top style="thin">
          <color indexed="64"/>
        </top>
        <bottom style="thin">
          <color indexed="64"/>
        </bottom>
      </border>
    </dxf>
    <dxf>
      <font>
        <strike val="0"/>
        <outline val="0"/>
        <shadow val="0"/>
        <u val="none"/>
        <vertAlign val="baseline"/>
        <sz val="9"/>
        <name val="Times New Roman"/>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9"/>
        <color theme="0"/>
        <name val="Times New Roman"/>
        <scheme val="none"/>
      </font>
      <fill>
        <patternFill patternType="solid">
          <fgColor indexed="64"/>
          <bgColor theme="4" tint="-0.249977111117893"/>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9"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358588</xdr:colOff>
      <xdr:row>0</xdr:row>
      <xdr:rowOff>67846</xdr:rowOff>
    </xdr:from>
    <xdr:to>
      <xdr:col>1</xdr:col>
      <xdr:colOff>1311376</xdr:colOff>
      <xdr:row>0</xdr:row>
      <xdr:rowOff>743621</xdr:rowOff>
    </xdr:to>
    <xdr:pic>
      <xdr:nvPicPr>
        <xdr:cNvPr id="2" name="Imagem 1">
          <a:extLst>
            <a:ext uri="{FF2B5EF4-FFF2-40B4-BE49-F238E27FC236}">
              <a16:creationId xmlns:a16="http://schemas.microsoft.com/office/drawing/2014/main" id="{DF93783F-FEFB-42E8-A128-386E53CA75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62398" y="65941"/>
          <a:ext cx="1486188" cy="673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99060</xdr:colOff>
      <xdr:row>0</xdr:row>
      <xdr:rowOff>53340</xdr:rowOff>
    </xdr:from>
    <xdr:to>
      <xdr:col>1</xdr:col>
      <xdr:colOff>132707</xdr:colOff>
      <xdr:row>0</xdr:row>
      <xdr:rowOff>589530</xdr:rowOff>
    </xdr:to>
    <xdr:pic>
      <xdr:nvPicPr>
        <xdr:cNvPr id="7" name="Imagem 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9060" y="53340"/>
          <a:ext cx="2011037"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83819</xdr:colOff>
      <xdr:row>0</xdr:row>
      <xdr:rowOff>15241</xdr:rowOff>
    </xdr:from>
    <xdr:to>
      <xdr:col>2</xdr:col>
      <xdr:colOff>845684</xdr:colOff>
      <xdr:row>0</xdr:row>
      <xdr:rowOff>592931</xdr:rowOff>
    </xdr:to>
    <xdr:pic>
      <xdr:nvPicPr>
        <xdr:cNvPr id="3" name="Imagem 2">
          <a:extLst>
            <a:ext uri="{FF2B5EF4-FFF2-40B4-BE49-F238E27FC236}">
              <a16:creationId xmlns:a16="http://schemas.microsoft.com/office/drawing/2014/main" id="{0D6D2F24-83DE-4585-AFFD-FE4E6E1481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31494" y="15241"/>
          <a:ext cx="1295265" cy="57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358588</xdr:colOff>
      <xdr:row>0</xdr:row>
      <xdr:rowOff>67846</xdr:rowOff>
    </xdr:from>
    <xdr:to>
      <xdr:col>1</xdr:col>
      <xdr:colOff>1315186</xdr:colOff>
      <xdr:row>0</xdr:row>
      <xdr:rowOff>739811</xdr:rowOff>
    </xdr:to>
    <xdr:pic>
      <xdr:nvPicPr>
        <xdr:cNvPr id="6" name="Imagem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58588" y="67846"/>
          <a:ext cx="1498290" cy="660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ICARA&#205;%20DE%20MINAS/ICA-0087-%20REVITALIZA&#199;&#195;O%20DE%20PRA&#199;AS-%20CAIXA-%20066411-2023-953348-%201,2%20MILH&#213;ES/PLANILHA%20ATUALIZADA/PM%203.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DOS"/>
      <sheetName val="NOVO"/>
      <sheetName val="BDI"/>
      <sheetName val="ORÇAMENTO"/>
      <sheetName val="CÁLCULO"/>
      <sheetName val="MEMÓRIA"/>
      <sheetName val="EVENTOS"/>
      <sheetName val="CRONO"/>
      <sheetName val="CRONOPLE"/>
      <sheetName val="PLE"/>
      <sheetName val="QCI"/>
      <sheetName val="BM"/>
      <sheetName val="RRE"/>
      <sheetName val="OFÍCIO"/>
    </sheetNames>
    <sheetDataSet>
      <sheetData sheetId="0">
        <row r="1">
          <cell r="J1" t="str">
            <v>PM</v>
          </cell>
        </row>
      </sheetData>
      <sheetData sheetId="1">
        <row r="2">
          <cell r="E2">
            <v>0</v>
          </cell>
        </row>
      </sheetData>
      <sheetData sheetId="2"/>
      <sheetData sheetId="3">
        <row r="138">
          <cell r="A138" t="str">
            <v>(SELECIONAR)</v>
          </cell>
        </row>
      </sheetData>
      <sheetData sheetId="4">
        <row r="8">
          <cell r="F8" t="str">
            <v>'[Referência 12-2023.xlsm]Banco'!$a5:$a$65536</v>
          </cell>
        </row>
      </sheetData>
      <sheetData sheetId="5">
        <row r="12">
          <cell r="A12">
            <v>2</v>
          </cell>
        </row>
      </sheetData>
      <sheetData sheetId="6"/>
      <sheetData sheetId="7">
        <row r="14">
          <cell r="C14" t="e">
            <v>#VALUE!</v>
          </cell>
        </row>
      </sheetData>
      <sheetData sheetId="8">
        <row r="10">
          <cell r="G10">
            <v>2</v>
          </cell>
        </row>
      </sheetData>
      <sheetData sheetId="9"/>
      <sheetData sheetId="10">
        <row r="9">
          <cell r="J9">
            <v>1</v>
          </cell>
        </row>
      </sheetData>
      <sheetData sheetId="11">
        <row r="13">
          <cell r="B13" t="str">
            <v>Busca</v>
          </cell>
        </row>
        <row r="14">
          <cell r="B14" t="str">
            <v>Automático</v>
          </cell>
        </row>
        <row r="15">
          <cell r="B15" t="str">
            <v>Automático</v>
          </cell>
        </row>
        <row r="16">
          <cell r="B16" t="str">
            <v>Branco</v>
          </cell>
        </row>
        <row r="17">
          <cell r="B17" t="str">
            <v>Branco</v>
          </cell>
        </row>
        <row r="18">
          <cell r="B18" t="str">
            <v>Branco</v>
          </cell>
        </row>
        <row r="19">
          <cell r="B19" t="str">
            <v>Branco</v>
          </cell>
        </row>
        <row r="20">
          <cell r="B20" t="str">
            <v>Branco</v>
          </cell>
        </row>
        <row r="21">
          <cell r="B21" t="str">
            <v>Branco</v>
          </cell>
        </row>
        <row r="22">
          <cell r="B22" t="str">
            <v>Branco</v>
          </cell>
        </row>
        <row r="23">
          <cell r="B23" t="str">
            <v>Branco</v>
          </cell>
        </row>
        <row r="24">
          <cell r="B24" t="str">
            <v>TR$</v>
          </cell>
        </row>
      </sheetData>
      <sheetData sheetId="12">
        <row r="3">
          <cell r="A3" t="b">
            <v>0</v>
          </cell>
        </row>
        <row r="13">
          <cell r="AB13">
            <v>1</v>
          </cell>
          <cell r="AC13">
            <v>2</v>
          </cell>
          <cell r="AD13">
            <v>3</v>
          </cell>
          <cell r="AE13">
            <v>4</v>
          </cell>
          <cell r="AF13">
            <v>5</v>
          </cell>
          <cell r="AG13">
            <v>6</v>
          </cell>
          <cell r="AH13">
            <v>7</v>
          </cell>
          <cell r="AI13">
            <v>8</v>
          </cell>
          <cell r="AJ13">
            <v>9</v>
          </cell>
          <cell r="AK13">
            <v>10</v>
          </cell>
          <cell r="AL13">
            <v>11</v>
          </cell>
          <cell r="AM13">
            <v>12</v>
          </cell>
        </row>
      </sheetData>
      <sheetData sheetId="13">
        <row r="7">
          <cell r="O7">
            <v>1177638.1100000001</v>
          </cell>
        </row>
      </sheetData>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5:I13" totalsRowShown="0" headerRowDxfId="19" dataDxfId="17" headerRowBorderDxfId="18" tableBorderDxfId="16">
  <autoFilter ref="A5:I13" xr:uid="{00000000-0009-0000-0100-000001000000}"/>
  <tableColumns count="9">
    <tableColumn id="1" xr3:uid="{00000000-0010-0000-0000-000001000000}" name="Vias" dataDxfId="15"/>
    <tableColumn id="2" xr3:uid="{00000000-0010-0000-0000-000002000000}" name="Comprimento (m)" dataDxfId="14"/>
    <tableColumn id="3" xr3:uid="{00000000-0010-0000-0000-000003000000}" name="Área total com_x000a_sarj e meio fio (m²)" dataDxfId="13"/>
    <tableColumn id="4" xr3:uid="{00000000-0010-0000-0000-000004000000}" name="Área total sem _x000a_sarj e meio fio (m²)" dataDxfId="12"/>
    <tableColumn id="5" xr3:uid="{00000000-0010-0000-0000-000005000000}" name="Meio-fio e sarjeta" dataDxfId="11"/>
    <tableColumn id="6" xr3:uid="{00000000-0010-0000-0000-000006000000}" name="Meio-fio de_x000a_travamento (m)" dataDxfId="10"/>
    <tableColumn id="7" xr3:uid="{00000000-0010-0000-0000-000007000000}" name="Largura da via (m)" dataDxfId="9"/>
    <tableColumn id="8" xr3:uid="{00000000-0010-0000-0000-000008000000}" name="Largura com meio fio (m)" dataDxfId="8"/>
    <tableColumn id="9" xr3:uid="{00000000-0010-0000-0000-000009000000}" name="Detalhamento da sarjeta e meio fio"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3" displayName="Tabela13" ref="A1:A28" headerRowDxfId="6" dataDxfId="5">
  <autoFilter ref="A1:A28" xr:uid="{00000000-0009-0000-0100-000002000000}"/>
  <sortState ref="A2:A11">
    <sortCondition descending="1" ref="A1:A11"/>
  </sortState>
  <tableColumns count="1">
    <tableColumn id="1" xr3:uid="{00000000-0010-0000-0100-000001000000}" name="MEDIDAS" totalsRowFunction="count" dataDxfId="4" totalsRowDxfId="3"/>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a135" displayName="Tabela135" ref="B1:B14" totalsRowShown="0" headerRowDxfId="2" dataDxfId="1">
  <autoFilter ref="B1:B14" xr:uid="{00000000-0009-0000-0100-000004000000}"/>
  <sortState ref="B2:B11">
    <sortCondition descending="1" ref="B1:B11"/>
  </sortState>
  <tableColumns count="1">
    <tableColumn id="1" xr3:uid="{00000000-0010-0000-0200-000001000000}" name="MEDIDAS TOTAIS" dataDxfId="0"/>
  </tableColumns>
  <tableStyleInfo name="TableStyleMedium3"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2EAB-D75F-4A80-A2A3-FCCC8531276A}">
  <sheetPr>
    <pageSetUpPr fitToPage="1"/>
  </sheetPr>
  <dimension ref="A1:M247"/>
  <sheetViews>
    <sheetView tabSelected="1" view="pageBreakPreview" zoomScaleNormal="100" zoomScaleSheetLayoutView="100" workbookViewId="0">
      <pane ySplit="4" topLeftCell="A5" activePane="bottomLeft" state="frozen"/>
      <selection pane="bottomLeft" activeCell="A10" sqref="A10:H10"/>
    </sheetView>
  </sheetViews>
  <sheetFormatPr defaultRowHeight="13.2" x14ac:dyDescent="0.25"/>
  <cols>
    <col min="1" max="1" width="7.77734375" style="3" customWidth="1"/>
    <col min="2" max="3" width="35.77734375" style="3" customWidth="1"/>
    <col min="4" max="10" width="14.77734375" style="3" customWidth="1"/>
    <col min="11" max="16384" width="8.88671875" style="3"/>
  </cols>
  <sheetData>
    <row r="1" spans="1:13" ht="60" customHeight="1" x14ac:dyDescent="0.25">
      <c r="A1" s="131" t="s">
        <v>10</v>
      </c>
      <c r="B1" s="131"/>
      <c r="C1" s="131"/>
      <c r="D1" s="131"/>
      <c r="E1" s="131"/>
      <c r="F1" s="131"/>
      <c r="G1" s="131"/>
      <c r="H1" s="131"/>
      <c r="I1" s="131"/>
      <c r="J1" s="131"/>
    </row>
    <row r="2" spans="1:13" ht="13.8" customHeight="1" x14ac:dyDescent="0.25">
      <c r="A2" s="17" t="s">
        <v>3</v>
      </c>
      <c r="B2" s="132" t="s">
        <v>190</v>
      </c>
      <c r="C2" s="132"/>
      <c r="D2" s="132"/>
      <c r="E2" s="132"/>
      <c r="F2" s="132"/>
      <c r="G2" s="133"/>
      <c r="H2" s="134" t="s">
        <v>50</v>
      </c>
      <c r="I2" s="135"/>
      <c r="J2" s="18" t="s">
        <v>23</v>
      </c>
      <c r="L2" s="3" t="s">
        <v>189</v>
      </c>
    </row>
    <row r="3" spans="1:13" ht="13.8" customHeight="1" x14ac:dyDescent="0.25">
      <c r="A3" s="19" t="s">
        <v>0</v>
      </c>
      <c r="B3" s="132" t="s">
        <v>166</v>
      </c>
      <c r="C3" s="132"/>
      <c r="D3" s="132"/>
      <c r="E3" s="132"/>
      <c r="F3" s="132"/>
      <c r="G3" s="133"/>
      <c r="H3" s="134" t="s">
        <v>24</v>
      </c>
      <c r="I3" s="135"/>
      <c r="J3" s="20">
        <f ca="1">TODAY()</f>
        <v>45968</v>
      </c>
      <c r="L3" s="126">
        <v>0.21299999999999999</v>
      </c>
      <c r="M3" s="126">
        <f>100%-L3</f>
        <v>0.78700000000000003</v>
      </c>
    </row>
    <row r="4" spans="1:13" ht="6" customHeight="1" x14ac:dyDescent="0.25">
      <c r="A4" s="136"/>
      <c r="B4" s="136"/>
      <c r="C4" s="136"/>
      <c r="D4" s="136"/>
      <c r="E4" s="136"/>
      <c r="F4" s="136"/>
      <c r="G4" s="136"/>
      <c r="H4" s="136"/>
      <c r="I4" s="136"/>
      <c r="J4" s="136"/>
    </row>
    <row r="5" spans="1:13" ht="13.8" x14ac:dyDescent="0.25">
      <c r="A5" s="21">
        <v>1</v>
      </c>
      <c r="B5" s="127" t="s">
        <v>7</v>
      </c>
      <c r="C5" s="127"/>
      <c r="D5" s="127"/>
      <c r="E5" s="127"/>
      <c r="F5" s="127"/>
      <c r="G5" s="127"/>
      <c r="H5" s="127"/>
      <c r="I5" s="127"/>
      <c r="J5" s="127"/>
    </row>
    <row r="6" spans="1:13" ht="6" customHeight="1" x14ac:dyDescent="0.25">
      <c r="A6" s="128"/>
      <c r="B6" s="128"/>
      <c r="C6" s="128"/>
      <c r="D6" s="128"/>
      <c r="E6" s="128"/>
      <c r="F6" s="128"/>
      <c r="G6" s="128"/>
      <c r="H6" s="128"/>
      <c r="I6" s="128"/>
      <c r="J6" s="128"/>
    </row>
    <row r="7" spans="1:13" ht="22.8" x14ac:dyDescent="0.25">
      <c r="A7" s="22" t="s">
        <v>6</v>
      </c>
      <c r="B7" s="23" t="s">
        <v>15</v>
      </c>
      <c r="C7" s="129" t="s">
        <v>143</v>
      </c>
      <c r="D7" s="129"/>
      <c r="E7" s="129"/>
      <c r="F7" s="129"/>
      <c r="G7" s="129"/>
      <c r="H7" s="129"/>
      <c r="I7" s="129"/>
      <c r="J7" s="129"/>
    </row>
    <row r="8" spans="1:13" ht="22.8" x14ac:dyDescent="0.25">
      <c r="A8" s="103" t="s">
        <v>11</v>
      </c>
      <c r="B8" s="103" t="s">
        <v>14</v>
      </c>
      <c r="C8" s="25" t="s">
        <v>12</v>
      </c>
      <c r="D8" s="103" t="s">
        <v>13</v>
      </c>
      <c r="E8" s="103" t="s">
        <v>54</v>
      </c>
      <c r="F8" s="26"/>
      <c r="G8" s="27"/>
      <c r="H8" s="103" t="s">
        <v>20</v>
      </c>
      <c r="I8" s="103" t="s">
        <v>111</v>
      </c>
      <c r="J8" s="103" t="s">
        <v>1</v>
      </c>
    </row>
    <row r="9" spans="1:13" x14ac:dyDescent="0.25">
      <c r="A9" s="28"/>
      <c r="B9" s="29" t="s">
        <v>16</v>
      </c>
      <c r="C9" s="27"/>
      <c r="D9" s="1">
        <v>2.5</v>
      </c>
      <c r="E9" s="1">
        <v>1.5</v>
      </c>
      <c r="F9" s="26"/>
      <c r="G9" s="27"/>
      <c r="H9" s="1">
        <v>1</v>
      </c>
      <c r="I9" s="1">
        <f>D9*E9*H9</f>
        <v>3.75</v>
      </c>
      <c r="J9" s="128"/>
    </row>
    <row r="10" spans="1:13" x14ac:dyDescent="0.25">
      <c r="A10" s="130" t="s">
        <v>2</v>
      </c>
      <c r="B10" s="130"/>
      <c r="C10" s="130"/>
      <c r="D10" s="130"/>
      <c r="E10" s="130"/>
      <c r="F10" s="130"/>
      <c r="G10" s="130"/>
      <c r="H10" s="130"/>
      <c r="I10" s="30">
        <f>ROUND(SUM(I9:I9),2)</f>
        <v>3.75</v>
      </c>
      <c r="J10" s="128"/>
    </row>
    <row r="11" spans="1:13" ht="6" customHeight="1" x14ac:dyDescent="0.25">
      <c r="A11" s="128"/>
      <c r="B11" s="128"/>
      <c r="C11" s="128"/>
      <c r="D11" s="128"/>
      <c r="E11" s="128"/>
      <c r="F11" s="128"/>
      <c r="G11" s="128"/>
      <c r="H11" s="128"/>
      <c r="I11" s="128"/>
      <c r="J11" s="128"/>
    </row>
    <row r="12" spans="1:13" ht="22.8" x14ac:dyDescent="0.25">
      <c r="A12" s="22" t="s">
        <v>138</v>
      </c>
      <c r="B12" s="23" t="s">
        <v>15</v>
      </c>
      <c r="C12" s="129" t="s">
        <v>145</v>
      </c>
      <c r="D12" s="129"/>
      <c r="E12" s="129"/>
      <c r="F12" s="129"/>
      <c r="G12" s="129"/>
      <c r="H12" s="129"/>
      <c r="I12" s="129"/>
      <c r="J12" s="129"/>
    </row>
    <row r="13" spans="1:13" x14ac:dyDescent="0.25">
      <c r="A13" s="103" t="s">
        <v>11</v>
      </c>
      <c r="B13" s="103" t="s">
        <v>14</v>
      </c>
      <c r="C13" s="25" t="s">
        <v>12</v>
      </c>
      <c r="D13" s="103" t="s">
        <v>146</v>
      </c>
      <c r="E13" s="103"/>
      <c r="F13" s="26"/>
      <c r="G13" s="27"/>
      <c r="H13" s="103"/>
      <c r="I13" s="103" t="s">
        <v>147</v>
      </c>
      <c r="J13" s="103" t="s">
        <v>1</v>
      </c>
    </row>
    <row r="14" spans="1:13" x14ac:dyDescent="0.25">
      <c r="A14" s="28"/>
      <c r="B14" s="29"/>
      <c r="C14" s="27"/>
      <c r="D14" s="1">
        <v>1</v>
      </c>
      <c r="E14" s="1"/>
      <c r="F14" s="26"/>
      <c r="G14" s="27"/>
      <c r="H14" s="1"/>
      <c r="I14" s="1">
        <f>D14</f>
        <v>1</v>
      </c>
      <c r="J14" s="128"/>
    </row>
    <row r="15" spans="1:13" x14ac:dyDescent="0.25">
      <c r="A15" s="130" t="s">
        <v>2</v>
      </c>
      <c r="B15" s="130"/>
      <c r="C15" s="130"/>
      <c r="D15" s="130"/>
      <c r="E15" s="130"/>
      <c r="F15" s="130"/>
      <c r="G15" s="130"/>
      <c r="H15" s="130"/>
      <c r="I15" s="30">
        <f>ROUND(SUM(I14:I14),2)</f>
        <v>1</v>
      </c>
      <c r="J15" s="128"/>
    </row>
    <row r="16" spans="1:13" ht="6" customHeight="1" x14ac:dyDescent="0.25">
      <c r="A16" s="128"/>
      <c r="B16" s="128"/>
      <c r="C16" s="128"/>
      <c r="D16" s="128"/>
      <c r="E16" s="128"/>
      <c r="F16" s="128"/>
      <c r="G16" s="128"/>
      <c r="H16" s="128"/>
      <c r="I16" s="128"/>
      <c r="J16" s="128"/>
    </row>
    <row r="17" spans="1:10" x14ac:dyDescent="0.25">
      <c r="A17" s="104">
        <v>2</v>
      </c>
      <c r="B17" s="127" t="s">
        <v>135</v>
      </c>
      <c r="C17" s="127"/>
      <c r="D17" s="127"/>
      <c r="E17" s="127"/>
      <c r="F17" s="127"/>
      <c r="G17" s="127"/>
      <c r="H17" s="127"/>
      <c r="I17" s="127"/>
      <c r="J17" s="127"/>
    </row>
    <row r="18" spans="1:10" ht="6" customHeight="1" x14ac:dyDescent="0.25">
      <c r="A18" s="128"/>
      <c r="B18" s="128"/>
      <c r="C18" s="128"/>
      <c r="D18" s="128"/>
      <c r="E18" s="128"/>
      <c r="F18" s="128"/>
      <c r="G18" s="128"/>
      <c r="H18" s="128"/>
      <c r="I18" s="128"/>
      <c r="J18" s="128"/>
    </row>
    <row r="19" spans="1:10" x14ac:dyDescent="0.25">
      <c r="A19" s="104" t="s">
        <v>17</v>
      </c>
      <c r="B19" s="137" t="s">
        <v>55</v>
      </c>
      <c r="C19" s="137"/>
      <c r="D19" s="137"/>
      <c r="E19" s="137"/>
      <c r="F19" s="137"/>
      <c r="G19" s="137"/>
      <c r="H19" s="137"/>
      <c r="I19" s="137"/>
      <c r="J19" s="137"/>
    </row>
    <row r="20" spans="1:10" ht="6" customHeight="1" x14ac:dyDescent="0.25">
      <c r="A20" s="128"/>
      <c r="B20" s="128"/>
      <c r="C20" s="128"/>
      <c r="D20" s="128"/>
      <c r="E20" s="128"/>
      <c r="F20" s="128"/>
      <c r="G20" s="128"/>
      <c r="H20" s="128"/>
      <c r="I20" s="128"/>
      <c r="J20" s="128"/>
    </row>
    <row r="21" spans="1:10" ht="22.8" x14ac:dyDescent="0.25">
      <c r="A21" s="22" t="s">
        <v>34</v>
      </c>
      <c r="B21" s="23" t="s">
        <v>15</v>
      </c>
      <c r="C21" s="129" t="s">
        <v>22</v>
      </c>
      <c r="D21" s="129"/>
      <c r="E21" s="129"/>
      <c r="F21" s="129"/>
      <c r="G21" s="129"/>
      <c r="H21" s="129"/>
      <c r="I21" s="129"/>
      <c r="J21" s="129"/>
    </row>
    <row r="22" spans="1:10" ht="22.8" x14ac:dyDescent="0.25">
      <c r="A22" s="103" t="s">
        <v>11</v>
      </c>
      <c r="B22" s="103" t="s">
        <v>14</v>
      </c>
      <c r="C22" s="25" t="s">
        <v>12</v>
      </c>
      <c r="D22" s="103" t="s">
        <v>13</v>
      </c>
      <c r="E22" s="103"/>
      <c r="F22" s="103"/>
      <c r="G22" s="103"/>
      <c r="H22" s="103" t="s">
        <v>20</v>
      </c>
      <c r="I22" s="103" t="s">
        <v>98</v>
      </c>
      <c r="J22" s="103" t="s">
        <v>1</v>
      </c>
    </row>
    <row r="23" spans="1:10" x14ac:dyDescent="0.25">
      <c r="A23" s="103"/>
      <c r="B23" s="31" t="str">
        <f>'QUD. DE ÁREAS'!A6</f>
        <v>Est. Vicinal - Trecho 01</v>
      </c>
      <c r="C23" s="27" t="s">
        <v>32</v>
      </c>
      <c r="D23" s="1">
        <f>'QUD. DE ÁREAS'!B6*M3</f>
        <v>531.22500000000002</v>
      </c>
      <c r="E23" s="103"/>
      <c r="F23" s="103"/>
      <c r="G23" s="103"/>
      <c r="H23" s="1">
        <v>3</v>
      </c>
      <c r="I23" s="1">
        <f>ROUND(D23*H23,2)</f>
        <v>1593.68</v>
      </c>
      <c r="J23" s="141"/>
    </row>
    <row r="24" spans="1:10" hidden="1" x14ac:dyDescent="0.25">
      <c r="A24" s="103"/>
      <c r="B24" s="31">
        <f>'QUD. DE ÁREAS'!A7</f>
        <v>0</v>
      </c>
      <c r="C24" s="27" t="s">
        <v>32</v>
      </c>
      <c r="D24" s="1">
        <f>'QUD. DE ÁREAS'!B7</f>
        <v>0</v>
      </c>
      <c r="E24" s="103"/>
      <c r="F24" s="103"/>
      <c r="G24" s="103"/>
      <c r="H24" s="1">
        <v>3</v>
      </c>
      <c r="I24" s="1">
        <f>ROUND(D24*H24,2)</f>
        <v>0</v>
      </c>
      <c r="J24" s="142"/>
    </row>
    <row r="25" spans="1:10" x14ac:dyDescent="0.25">
      <c r="A25" s="130" t="s">
        <v>2</v>
      </c>
      <c r="B25" s="130"/>
      <c r="C25" s="130"/>
      <c r="D25" s="130"/>
      <c r="E25" s="130"/>
      <c r="F25" s="130"/>
      <c r="G25" s="130"/>
      <c r="H25" s="130"/>
      <c r="I25" s="30">
        <f>SUM(I23:I24)</f>
        <v>1593.68</v>
      </c>
      <c r="J25" s="136"/>
    </row>
    <row r="26" spans="1:10" ht="6" customHeight="1" x14ac:dyDescent="0.25">
      <c r="A26" s="128"/>
      <c r="B26" s="128"/>
      <c r="C26" s="128"/>
      <c r="D26" s="128"/>
      <c r="E26" s="128"/>
      <c r="F26" s="128"/>
      <c r="G26" s="128"/>
      <c r="H26" s="128"/>
      <c r="I26" s="128"/>
      <c r="J26" s="128"/>
    </row>
    <row r="27" spans="1:10" x14ac:dyDescent="0.25">
      <c r="A27" s="143" t="s">
        <v>51</v>
      </c>
      <c r="B27" s="143"/>
      <c r="C27" s="143"/>
      <c r="D27" s="143"/>
      <c r="E27" s="143"/>
      <c r="F27" s="143"/>
      <c r="G27" s="143"/>
      <c r="H27" s="143"/>
      <c r="I27" s="143"/>
      <c r="J27" s="143"/>
    </row>
    <row r="28" spans="1:10" ht="6" customHeight="1" x14ac:dyDescent="0.25">
      <c r="A28" s="128"/>
      <c r="B28" s="128"/>
      <c r="C28" s="128"/>
      <c r="D28" s="128"/>
      <c r="E28" s="128"/>
      <c r="F28" s="128"/>
      <c r="G28" s="128"/>
      <c r="H28" s="128"/>
      <c r="I28" s="128"/>
      <c r="J28" s="128"/>
    </row>
    <row r="29" spans="1:10" ht="22.8" x14ac:dyDescent="0.25">
      <c r="A29" s="22" t="s">
        <v>35</v>
      </c>
      <c r="B29" s="23" t="s">
        <v>15</v>
      </c>
      <c r="C29" s="129" t="s">
        <v>56</v>
      </c>
      <c r="D29" s="129"/>
      <c r="E29" s="129"/>
      <c r="F29" s="129"/>
      <c r="G29" s="129"/>
      <c r="H29" s="129"/>
      <c r="I29" s="129"/>
      <c r="J29" s="129"/>
    </row>
    <row r="30" spans="1:10" ht="22.8" x14ac:dyDescent="0.25">
      <c r="A30" s="103" t="s">
        <v>11</v>
      </c>
      <c r="B30" s="103" t="s">
        <v>14</v>
      </c>
      <c r="C30" s="25" t="s">
        <v>12</v>
      </c>
      <c r="D30" s="103" t="s">
        <v>136</v>
      </c>
      <c r="E30" s="103" t="s">
        <v>21</v>
      </c>
      <c r="F30" s="103"/>
      <c r="G30" s="103"/>
      <c r="H30" s="103" t="s">
        <v>20</v>
      </c>
      <c r="I30" s="103" t="s">
        <v>112</v>
      </c>
      <c r="J30" s="103" t="s">
        <v>1</v>
      </c>
    </row>
    <row r="31" spans="1:10" ht="13.2" customHeight="1" x14ac:dyDescent="0.25">
      <c r="A31" s="32"/>
      <c r="B31" s="33" t="str">
        <f>B62</f>
        <v>Est. Vicinal - Trecho 01</v>
      </c>
      <c r="C31" s="27" t="s">
        <v>25</v>
      </c>
      <c r="D31" s="1">
        <f>D62</f>
        <v>3877.942500000001</v>
      </c>
      <c r="E31" s="34">
        <f>E62</f>
        <v>0.15</v>
      </c>
      <c r="F31" s="1"/>
      <c r="G31" s="1"/>
      <c r="H31" s="1">
        <v>1</v>
      </c>
      <c r="I31" s="1">
        <f>ROUND(D31*E31*H31,2)</f>
        <v>581.69000000000005</v>
      </c>
      <c r="J31" s="138" t="s">
        <v>51</v>
      </c>
    </row>
    <row r="32" spans="1:10" x14ac:dyDescent="0.25">
      <c r="A32" s="32"/>
      <c r="B32" s="33" t="str">
        <f>B31</f>
        <v>Est. Vicinal - Trecho 01</v>
      </c>
      <c r="C32" s="27" t="s">
        <v>25</v>
      </c>
      <c r="D32" s="1">
        <v>284.3</v>
      </c>
      <c r="E32" s="34">
        <f>0.4-E31</f>
        <v>0.25</v>
      </c>
      <c r="F32" s="1">
        <f>D31+D32</f>
        <v>4162.2425000000012</v>
      </c>
      <c r="G32" s="1"/>
      <c r="H32" s="1">
        <v>1</v>
      </c>
      <c r="I32" s="1">
        <f>ROUND(D32*E32*H32,2)</f>
        <v>71.08</v>
      </c>
      <c r="J32" s="139"/>
    </row>
    <row r="33" spans="1:10" x14ac:dyDescent="0.25">
      <c r="A33" s="130" t="s">
        <v>2</v>
      </c>
      <c r="B33" s="130"/>
      <c r="C33" s="130"/>
      <c r="D33" s="130"/>
      <c r="E33" s="130"/>
      <c r="F33" s="130"/>
      <c r="G33" s="130"/>
      <c r="H33" s="130"/>
      <c r="I33" s="30">
        <f>SUM(I31:I32)</f>
        <v>652.7700000000001</v>
      </c>
      <c r="J33" s="140"/>
    </row>
    <row r="34" spans="1:10" ht="6" customHeight="1" x14ac:dyDescent="0.25">
      <c r="A34" s="128"/>
      <c r="B34" s="128"/>
      <c r="C34" s="128"/>
      <c r="D34" s="128"/>
      <c r="E34" s="128"/>
      <c r="F34" s="128"/>
      <c r="G34" s="128"/>
      <c r="H34" s="128"/>
      <c r="I34" s="128"/>
      <c r="J34" s="128"/>
    </row>
    <row r="35" spans="1:10" ht="22.8" x14ac:dyDescent="0.25">
      <c r="A35" s="22" t="s">
        <v>36</v>
      </c>
      <c r="B35" s="23" t="s">
        <v>15</v>
      </c>
      <c r="C35" s="129" t="s">
        <v>148</v>
      </c>
      <c r="D35" s="129"/>
      <c r="E35" s="129"/>
      <c r="F35" s="129"/>
      <c r="G35" s="129"/>
      <c r="H35" s="129"/>
      <c r="I35" s="129"/>
      <c r="J35" s="129"/>
    </row>
    <row r="36" spans="1:10" ht="22.8" x14ac:dyDescent="0.25">
      <c r="A36" s="103" t="s">
        <v>11</v>
      </c>
      <c r="B36" s="103" t="s">
        <v>14</v>
      </c>
      <c r="C36" s="25" t="s">
        <v>12</v>
      </c>
      <c r="D36" s="103" t="s">
        <v>8</v>
      </c>
      <c r="E36" s="103" t="s">
        <v>26</v>
      </c>
      <c r="F36" s="103"/>
      <c r="G36" s="103"/>
      <c r="H36" s="103" t="s">
        <v>20</v>
      </c>
      <c r="I36" s="103" t="s">
        <v>29</v>
      </c>
      <c r="J36" s="103" t="s">
        <v>1</v>
      </c>
    </row>
    <row r="37" spans="1:10" x14ac:dyDescent="0.25">
      <c r="A37" s="32"/>
      <c r="B37" s="33" t="str">
        <f>B31</f>
        <v>Est. Vicinal - Trecho 01</v>
      </c>
      <c r="C37" s="27" t="s">
        <v>31</v>
      </c>
      <c r="D37" s="1">
        <f>I33</f>
        <v>652.7700000000001</v>
      </c>
      <c r="E37" s="35">
        <f>'DMT''S'!$E$12</f>
        <v>3.5</v>
      </c>
      <c r="F37" s="1"/>
      <c r="G37" s="1"/>
      <c r="H37" s="1">
        <v>1</v>
      </c>
      <c r="I37" s="1">
        <f>ROUND(D37*E37*H37,2)</f>
        <v>2284.6999999999998</v>
      </c>
      <c r="J37" s="138" t="s">
        <v>51</v>
      </c>
    </row>
    <row r="38" spans="1:10" x14ac:dyDescent="0.25">
      <c r="A38" s="130" t="s">
        <v>2</v>
      </c>
      <c r="B38" s="130"/>
      <c r="C38" s="130"/>
      <c r="D38" s="130"/>
      <c r="E38" s="130"/>
      <c r="F38" s="130"/>
      <c r="G38" s="130"/>
      <c r="H38" s="130"/>
      <c r="I38" s="30">
        <f>SUM(I37:I37)</f>
        <v>2284.6999999999998</v>
      </c>
      <c r="J38" s="140"/>
    </row>
    <row r="39" spans="1:10" ht="6" customHeight="1" x14ac:dyDescent="0.25">
      <c r="A39" s="128"/>
      <c r="B39" s="128"/>
      <c r="C39" s="128"/>
      <c r="D39" s="128"/>
      <c r="E39" s="128"/>
      <c r="F39" s="128"/>
      <c r="G39" s="128"/>
      <c r="H39" s="128"/>
      <c r="I39" s="128"/>
      <c r="J39" s="128"/>
    </row>
    <row r="40" spans="1:10" ht="13.8" customHeight="1" x14ac:dyDescent="0.25">
      <c r="A40" s="143" t="s">
        <v>149</v>
      </c>
      <c r="B40" s="143"/>
      <c r="C40" s="143"/>
      <c r="D40" s="143"/>
      <c r="E40" s="143"/>
      <c r="F40" s="143"/>
      <c r="G40" s="143"/>
      <c r="H40" s="143"/>
      <c r="I40" s="143"/>
      <c r="J40" s="143"/>
    </row>
    <row r="41" spans="1:10" ht="6" customHeight="1" x14ac:dyDescent="0.25">
      <c r="A41" s="128"/>
      <c r="B41" s="128"/>
      <c r="C41" s="128"/>
      <c r="D41" s="128"/>
      <c r="E41" s="128"/>
      <c r="F41" s="128"/>
      <c r="G41" s="128"/>
      <c r="H41" s="128"/>
      <c r="I41" s="128"/>
      <c r="J41" s="128"/>
    </row>
    <row r="42" spans="1:10" ht="22.8" x14ac:dyDescent="0.25">
      <c r="A42" s="22" t="s">
        <v>37</v>
      </c>
      <c r="B42" s="23" t="s">
        <v>15</v>
      </c>
      <c r="C42" s="129" t="s">
        <v>150</v>
      </c>
      <c r="D42" s="129"/>
      <c r="E42" s="129"/>
      <c r="F42" s="129"/>
      <c r="G42" s="129"/>
      <c r="H42" s="129"/>
      <c r="I42" s="129"/>
      <c r="J42" s="129"/>
    </row>
    <row r="43" spans="1:10" ht="22.8" x14ac:dyDescent="0.25">
      <c r="A43" s="103" t="s">
        <v>11</v>
      </c>
      <c r="B43" s="103" t="s">
        <v>14</v>
      </c>
      <c r="C43" s="25" t="s">
        <v>12</v>
      </c>
      <c r="D43" s="103" t="s">
        <v>136</v>
      </c>
      <c r="E43" s="103"/>
      <c r="F43" s="103"/>
      <c r="G43" s="103"/>
      <c r="H43" s="103" t="s">
        <v>20</v>
      </c>
      <c r="I43" s="103" t="s">
        <v>111</v>
      </c>
      <c r="J43" s="103" t="s">
        <v>1</v>
      </c>
    </row>
    <row r="44" spans="1:10" x14ac:dyDescent="0.25">
      <c r="A44" s="32"/>
      <c r="B44" s="29" t="str">
        <f>B37</f>
        <v>Est. Vicinal - Trecho 01</v>
      </c>
      <c r="C44" s="27" t="s">
        <v>25</v>
      </c>
      <c r="D44" s="1">
        <f>'QUD. DE ÁREAS'!C6*M3</f>
        <v>3877.942500000001</v>
      </c>
      <c r="E44" s="36"/>
      <c r="F44" s="37"/>
      <c r="G44" s="38"/>
      <c r="H44" s="1">
        <v>1</v>
      </c>
      <c r="I44" s="1">
        <f>ROUND(D44*H44,2)</f>
        <v>3877.94</v>
      </c>
      <c r="J44" s="141"/>
    </row>
    <row r="45" spans="1:10" ht="13.8" customHeight="1" x14ac:dyDescent="0.25">
      <c r="A45" s="130" t="s">
        <v>2</v>
      </c>
      <c r="B45" s="130"/>
      <c r="C45" s="130"/>
      <c r="D45" s="130"/>
      <c r="E45" s="130"/>
      <c r="F45" s="130"/>
      <c r="G45" s="130"/>
      <c r="H45" s="130"/>
      <c r="I45" s="30">
        <f>SUM(I44:I44)</f>
        <v>3877.94</v>
      </c>
      <c r="J45" s="136"/>
    </row>
    <row r="46" spans="1:10" ht="6" customHeight="1" x14ac:dyDescent="0.25">
      <c r="A46" s="128"/>
      <c r="B46" s="128"/>
      <c r="C46" s="128"/>
      <c r="D46" s="128"/>
      <c r="E46" s="128"/>
      <c r="F46" s="128"/>
      <c r="G46" s="128"/>
      <c r="H46" s="128"/>
      <c r="I46" s="128"/>
      <c r="J46" s="128"/>
    </row>
    <row r="47" spans="1:10" ht="22.8" x14ac:dyDescent="0.25">
      <c r="A47" s="22" t="s">
        <v>90</v>
      </c>
      <c r="B47" s="23" t="s">
        <v>15</v>
      </c>
      <c r="C47" s="129" t="s">
        <v>151</v>
      </c>
      <c r="D47" s="129"/>
      <c r="E47" s="129"/>
      <c r="F47" s="129"/>
      <c r="G47" s="129"/>
      <c r="H47" s="129"/>
      <c r="I47" s="129"/>
      <c r="J47" s="129"/>
    </row>
    <row r="48" spans="1:10" ht="22.8" x14ac:dyDescent="0.25">
      <c r="A48" s="103" t="s">
        <v>11</v>
      </c>
      <c r="B48" s="103" t="s">
        <v>14</v>
      </c>
      <c r="C48" s="25" t="s">
        <v>12</v>
      </c>
      <c r="D48" s="103" t="s">
        <v>8</v>
      </c>
      <c r="E48" s="103"/>
      <c r="F48" s="103"/>
      <c r="G48" s="103"/>
      <c r="H48" s="103" t="s">
        <v>20</v>
      </c>
      <c r="I48" s="103" t="s">
        <v>112</v>
      </c>
      <c r="J48" s="103" t="s">
        <v>1</v>
      </c>
    </row>
    <row r="49" spans="1:10" x14ac:dyDescent="0.25">
      <c r="A49" s="32"/>
      <c r="B49" s="33" t="str">
        <f>B62</f>
        <v>Est. Vicinal - Trecho 01</v>
      </c>
      <c r="C49" s="27" t="s">
        <v>31</v>
      </c>
      <c r="D49" s="1">
        <f>I62</f>
        <v>581.69000000000005</v>
      </c>
      <c r="E49" s="34"/>
      <c r="F49" s="1"/>
      <c r="G49" s="1"/>
      <c r="H49" s="1">
        <v>1</v>
      </c>
      <c r="I49" s="1">
        <f>ROUND(D49*H49,2)</f>
        <v>581.69000000000005</v>
      </c>
      <c r="J49" s="138" t="s">
        <v>27</v>
      </c>
    </row>
    <row r="50" spans="1:10" x14ac:dyDescent="0.25">
      <c r="A50" s="130" t="s">
        <v>2</v>
      </c>
      <c r="B50" s="130"/>
      <c r="C50" s="130"/>
      <c r="D50" s="130"/>
      <c r="E50" s="130"/>
      <c r="F50" s="130"/>
      <c r="G50" s="130"/>
      <c r="H50" s="130"/>
      <c r="I50" s="30">
        <f>SUM(I49:I49)</f>
        <v>581.69000000000005</v>
      </c>
      <c r="J50" s="140"/>
    </row>
    <row r="51" spans="1:10" ht="6" customHeight="1" x14ac:dyDescent="0.25">
      <c r="A51" s="128"/>
      <c r="B51" s="128"/>
      <c r="C51" s="128"/>
      <c r="D51" s="128"/>
      <c r="E51" s="128"/>
      <c r="F51" s="128"/>
      <c r="G51" s="128"/>
      <c r="H51" s="128"/>
      <c r="I51" s="128"/>
      <c r="J51" s="128"/>
    </row>
    <row r="52" spans="1:10" ht="13.2" customHeight="1" x14ac:dyDescent="0.25">
      <c r="A52" s="143" t="s">
        <v>52</v>
      </c>
      <c r="B52" s="143"/>
      <c r="C52" s="143"/>
      <c r="D52" s="143"/>
      <c r="E52" s="143"/>
      <c r="F52" s="143"/>
      <c r="G52" s="143"/>
      <c r="H52" s="143"/>
      <c r="I52" s="143"/>
      <c r="J52" s="143"/>
    </row>
    <row r="53" spans="1:10" ht="6" customHeight="1" x14ac:dyDescent="0.25">
      <c r="A53" s="128"/>
      <c r="B53" s="128"/>
      <c r="C53" s="128"/>
      <c r="D53" s="128"/>
      <c r="E53" s="128"/>
      <c r="F53" s="128"/>
      <c r="G53" s="128"/>
      <c r="H53" s="128"/>
      <c r="I53" s="128"/>
      <c r="J53" s="128"/>
    </row>
    <row r="54" spans="1:10" ht="22.8" x14ac:dyDescent="0.25">
      <c r="A54" s="22" t="s">
        <v>38</v>
      </c>
      <c r="B54" s="23" t="s">
        <v>15</v>
      </c>
      <c r="C54" s="129" t="s">
        <v>152</v>
      </c>
      <c r="D54" s="129"/>
      <c r="E54" s="129"/>
      <c r="F54" s="129"/>
      <c r="G54" s="129"/>
      <c r="H54" s="129"/>
      <c r="I54" s="129"/>
      <c r="J54" s="129"/>
    </row>
    <row r="55" spans="1:10" ht="22.8" x14ac:dyDescent="0.25">
      <c r="A55" s="103" t="s">
        <v>11</v>
      </c>
      <c r="B55" s="103" t="s">
        <v>14</v>
      </c>
      <c r="C55" s="25" t="s">
        <v>12</v>
      </c>
      <c r="D55" s="103" t="s">
        <v>136</v>
      </c>
      <c r="E55" s="103" t="s">
        <v>21</v>
      </c>
      <c r="F55" s="103"/>
      <c r="G55" s="103"/>
      <c r="H55" s="103" t="s">
        <v>20</v>
      </c>
      <c r="I55" s="103" t="s">
        <v>112</v>
      </c>
      <c r="J55" s="103" t="s">
        <v>1</v>
      </c>
    </row>
    <row r="56" spans="1:10" x14ac:dyDescent="0.25">
      <c r="A56" s="32"/>
      <c r="B56" s="33" t="str">
        <f>B44</f>
        <v>Est. Vicinal - Trecho 01</v>
      </c>
      <c r="C56" s="27" t="s">
        <v>25</v>
      </c>
      <c r="D56" s="1">
        <f>D31</f>
        <v>3877.942500000001</v>
      </c>
      <c r="E56" s="39">
        <v>0.15</v>
      </c>
      <c r="F56" s="37"/>
      <c r="G56" s="38"/>
      <c r="H56" s="1">
        <v>1</v>
      </c>
      <c r="I56" s="1">
        <f>ROUND(D56*E56*H56,2)</f>
        <v>581.69000000000005</v>
      </c>
      <c r="J56" s="141"/>
    </row>
    <row r="57" spans="1:10" x14ac:dyDescent="0.25">
      <c r="A57" s="32"/>
      <c r="B57" s="33" t="str">
        <f>B56</f>
        <v>Est. Vicinal - Trecho 01</v>
      </c>
      <c r="C57" s="27" t="s">
        <v>25</v>
      </c>
      <c r="D57" s="1">
        <f>D32</f>
        <v>284.3</v>
      </c>
      <c r="E57" s="39">
        <v>0.15</v>
      </c>
      <c r="F57" s="37"/>
      <c r="G57" s="38"/>
      <c r="H57" s="1">
        <v>1</v>
      </c>
      <c r="I57" s="1">
        <f>ROUND(D57*E57*H57,2)</f>
        <v>42.65</v>
      </c>
      <c r="J57" s="142"/>
    </row>
    <row r="58" spans="1:10" x14ac:dyDescent="0.25">
      <c r="A58" s="130" t="s">
        <v>2</v>
      </c>
      <c r="B58" s="130"/>
      <c r="C58" s="130"/>
      <c r="D58" s="130"/>
      <c r="E58" s="130"/>
      <c r="F58" s="130"/>
      <c r="G58" s="130"/>
      <c r="H58" s="130"/>
      <c r="I58" s="30">
        <f>SUM(I56:I57)</f>
        <v>624.34</v>
      </c>
      <c r="J58" s="136"/>
    </row>
    <row r="59" spans="1:10" ht="6" customHeight="1" x14ac:dyDescent="0.25">
      <c r="A59" s="128"/>
      <c r="B59" s="128"/>
      <c r="C59" s="128"/>
      <c r="D59" s="128"/>
      <c r="E59" s="128"/>
      <c r="F59" s="128"/>
      <c r="G59" s="128"/>
      <c r="H59" s="128"/>
      <c r="I59" s="128"/>
      <c r="J59" s="128"/>
    </row>
    <row r="60" spans="1:10" ht="22.8" x14ac:dyDescent="0.25">
      <c r="A60" s="22" t="s">
        <v>39</v>
      </c>
      <c r="B60" s="23" t="s">
        <v>15</v>
      </c>
      <c r="C60" s="129" t="s">
        <v>153</v>
      </c>
      <c r="D60" s="129"/>
      <c r="E60" s="129"/>
      <c r="F60" s="129"/>
      <c r="G60" s="129"/>
      <c r="H60" s="129"/>
      <c r="I60" s="129"/>
      <c r="J60" s="129"/>
    </row>
    <row r="61" spans="1:10" ht="22.8" x14ac:dyDescent="0.25">
      <c r="A61" s="103" t="s">
        <v>11</v>
      </c>
      <c r="B61" s="103" t="s">
        <v>14</v>
      </c>
      <c r="C61" s="25" t="s">
        <v>12</v>
      </c>
      <c r="D61" s="103" t="s">
        <v>136</v>
      </c>
      <c r="E61" s="103" t="s">
        <v>21</v>
      </c>
      <c r="F61" s="103"/>
      <c r="G61" s="103"/>
      <c r="H61" s="103" t="s">
        <v>20</v>
      </c>
      <c r="I61" s="103" t="s">
        <v>112</v>
      </c>
      <c r="J61" s="103" t="s">
        <v>1</v>
      </c>
    </row>
    <row r="62" spans="1:10" x14ac:dyDescent="0.25">
      <c r="A62" s="32"/>
      <c r="B62" s="33" t="str">
        <f>B23</f>
        <v>Est. Vicinal - Trecho 01</v>
      </c>
      <c r="C62" s="27" t="s">
        <v>25</v>
      </c>
      <c r="D62" s="1">
        <f>'QUD. DE ÁREAS'!C6*M3</f>
        <v>3877.942500000001</v>
      </c>
      <c r="E62" s="34">
        <v>0.15</v>
      </c>
      <c r="F62" s="1"/>
      <c r="G62" s="1"/>
      <c r="H62" s="1">
        <v>1</v>
      </c>
      <c r="I62" s="1">
        <f t="shared" ref="I62:I63" si="0">ROUND(D62*E62*H62,2)</f>
        <v>581.69000000000005</v>
      </c>
      <c r="J62" s="138" t="s">
        <v>27</v>
      </c>
    </row>
    <row r="63" spans="1:10" x14ac:dyDescent="0.25">
      <c r="A63" s="32"/>
      <c r="B63" s="33" t="str">
        <f>B62</f>
        <v>Est. Vicinal - Trecho 01</v>
      </c>
      <c r="C63" s="27" t="s">
        <v>25</v>
      </c>
      <c r="D63" s="1">
        <f>D57</f>
        <v>284.3</v>
      </c>
      <c r="E63" s="34">
        <f>E57</f>
        <v>0.15</v>
      </c>
      <c r="F63" s="1"/>
      <c r="G63" s="1"/>
      <c r="H63" s="1">
        <v>1</v>
      </c>
      <c r="I63" s="1">
        <f t="shared" si="0"/>
        <v>42.65</v>
      </c>
      <c r="J63" s="139"/>
    </row>
    <row r="64" spans="1:10" x14ac:dyDescent="0.25">
      <c r="A64" s="130" t="s">
        <v>2</v>
      </c>
      <c r="B64" s="130"/>
      <c r="C64" s="130"/>
      <c r="D64" s="130"/>
      <c r="E64" s="130"/>
      <c r="F64" s="130"/>
      <c r="G64" s="130"/>
      <c r="H64" s="130"/>
      <c r="I64" s="30">
        <f>SUM(I62:I63)</f>
        <v>624.34</v>
      </c>
      <c r="J64" s="140"/>
    </row>
    <row r="65" spans="1:10" ht="6" customHeight="1" x14ac:dyDescent="0.25">
      <c r="A65" s="128"/>
      <c r="B65" s="128"/>
      <c r="C65" s="128"/>
      <c r="D65" s="128"/>
      <c r="E65" s="128"/>
      <c r="F65" s="128"/>
      <c r="G65" s="128"/>
      <c r="H65" s="128"/>
      <c r="I65" s="128"/>
      <c r="J65" s="128"/>
    </row>
    <row r="66" spans="1:10" x14ac:dyDescent="0.25">
      <c r="A66" s="104" t="s">
        <v>18</v>
      </c>
      <c r="B66" s="137" t="s">
        <v>92</v>
      </c>
      <c r="C66" s="137"/>
      <c r="D66" s="137"/>
      <c r="E66" s="137"/>
      <c r="F66" s="137"/>
      <c r="G66" s="137"/>
      <c r="H66" s="137"/>
      <c r="I66" s="137"/>
      <c r="J66" s="137"/>
    </row>
    <row r="67" spans="1:10" ht="6" customHeight="1" x14ac:dyDescent="0.25">
      <c r="A67" s="128"/>
      <c r="B67" s="128"/>
      <c r="C67" s="128"/>
      <c r="D67" s="128"/>
      <c r="E67" s="128"/>
      <c r="F67" s="128"/>
      <c r="G67" s="128"/>
      <c r="H67" s="128"/>
      <c r="I67" s="128"/>
      <c r="J67" s="128"/>
    </row>
    <row r="68" spans="1:10" ht="13.2" customHeight="1" x14ac:dyDescent="0.25">
      <c r="A68" s="143" t="s">
        <v>93</v>
      </c>
      <c r="B68" s="143"/>
      <c r="C68" s="143"/>
      <c r="D68" s="143"/>
      <c r="E68" s="143"/>
      <c r="F68" s="143"/>
      <c r="G68" s="143"/>
      <c r="H68" s="143"/>
      <c r="I68" s="143"/>
      <c r="J68" s="143"/>
    </row>
    <row r="69" spans="1:10" ht="6" customHeight="1" x14ac:dyDescent="0.25">
      <c r="A69" s="128"/>
      <c r="B69" s="128"/>
      <c r="C69" s="128"/>
      <c r="D69" s="128"/>
      <c r="E69" s="128"/>
      <c r="F69" s="128"/>
      <c r="G69" s="128"/>
      <c r="H69" s="128"/>
      <c r="I69" s="128"/>
      <c r="J69" s="128"/>
    </row>
    <row r="70" spans="1:10" ht="22.8" x14ac:dyDescent="0.25">
      <c r="A70" s="22" t="s">
        <v>42</v>
      </c>
      <c r="B70" s="23" t="s">
        <v>15</v>
      </c>
      <c r="C70" s="129" t="s">
        <v>155</v>
      </c>
      <c r="D70" s="129"/>
      <c r="E70" s="129"/>
      <c r="F70" s="129"/>
      <c r="G70" s="129"/>
      <c r="H70" s="129"/>
      <c r="I70" s="129"/>
      <c r="J70" s="129"/>
    </row>
    <row r="71" spans="1:10" ht="22.8" x14ac:dyDescent="0.25">
      <c r="A71" s="103" t="s">
        <v>11</v>
      </c>
      <c r="B71" s="103" t="s">
        <v>14</v>
      </c>
      <c r="C71" s="25" t="s">
        <v>12</v>
      </c>
      <c r="D71" s="103" t="s">
        <v>137</v>
      </c>
      <c r="E71" s="103"/>
      <c r="F71" s="103"/>
      <c r="G71" s="103"/>
      <c r="H71" s="103" t="s">
        <v>20</v>
      </c>
      <c r="I71" s="103" t="s">
        <v>111</v>
      </c>
      <c r="J71" s="103" t="s">
        <v>1</v>
      </c>
    </row>
    <row r="72" spans="1:10" x14ac:dyDescent="0.25">
      <c r="A72" s="32"/>
      <c r="B72" s="29" t="str">
        <f>B56</f>
        <v>Est. Vicinal - Trecho 01</v>
      </c>
      <c r="C72" s="27" t="s">
        <v>25</v>
      </c>
      <c r="D72" s="1">
        <f>'QUD. DE ÁREAS'!$D$6*M3</f>
        <v>3399.84</v>
      </c>
      <c r="E72" s="36"/>
      <c r="F72" s="37"/>
      <c r="G72" s="38"/>
      <c r="H72" s="1">
        <v>1</v>
      </c>
      <c r="I72" s="1">
        <f>ROUND(D72*H72,2)</f>
        <v>3399.84</v>
      </c>
      <c r="J72" s="141"/>
    </row>
    <row r="73" spans="1:10" hidden="1" x14ac:dyDescent="0.25">
      <c r="A73" s="32"/>
      <c r="B73" s="29" t="str">
        <f>B57</f>
        <v>Est. Vicinal - Trecho 01</v>
      </c>
      <c r="C73" s="27" t="s">
        <v>25</v>
      </c>
      <c r="D73" s="1">
        <f>'QUD. DE ÁREAS'!$D$7</f>
        <v>0</v>
      </c>
      <c r="E73" s="36"/>
      <c r="F73" s="37"/>
      <c r="G73" s="38"/>
      <c r="H73" s="1">
        <v>1</v>
      </c>
      <c r="I73" s="1">
        <f t="shared" ref="I73" si="1">ROUND(D73*H73,2)</f>
        <v>0</v>
      </c>
      <c r="J73" s="142"/>
    </row>
    <row r="74" spans="1:10" ht="13.8" customHeight="1" x14ac:dyDescent="0.25">
      <c r="A74" s="130" t="s">
        <v>2</v>
      </c>
      <c r="B74" s="130"/>
      <c r="C74" s="130"/>
      <c r="D74" s="130"/>
      <c r="E74" s="130"/>
      <c r="F74" s="130"/>
      <c r="G74" s="130"/>
      <c r="H74" s="130"/>
      <c r="I74" s="30">
        <f>SUM(I72:I73)</f>
        <v>3399.84</v>
      </c>
      <c r="J74" s="136"/>
    </row>
    <row r="75" spans="1:10" ht="6" customHeight="1" x14ac:dyDescent="0.25">
      <c r="A75" s="128"/>
      <c r="B75" s="128"/>
      <c r="C75" s="128"/>
      <c r="D75" s="128"/>
      <c r="E75" s="128"/>
      <c r="F75" s="128"/>
      <c r="G75" s="128"/>
      <c r="H75" s="128"/>
      <c r="I75" s="128"/>
      <c r="J75" s="128"/>
    </row>
    <row r="76" spans="1:10" ht="22.8" x14ac:dyDescent="0.25">
      <c r="A76" s="22" t="s">
        <v>42</v>
      </c>
      <c r="B76" s="23" t="s">
        <v>15</v>
      </c>
      <c r="C76" s="129" t="s">
        <v>156</v>
      </c>
      <c r="D76" s="129"/>
      <c r="E76" s="129"/>
      <c r="F76" s="129"/>
      <c r="G76" s="129"/>
      <c r="H76" s="129"/>
      <c r="I76" s="129"/>
      <c r="J76" s="129"/>
    </row>
    <row r="77" spans="1:10" ht="22.8" x14ac:dyDescent="0.25">
      <c r="A77" s="103" t="s">
        <v>11</v>
      </c>
      <c r="B77" s="103" t="s">
        <v>14</v>
      </c>
      <c r="C77" s="25" t="s">
        <v>12</v>
      </c>
      <c r="D77" s="103" t="s">
        <v>4</v>
      </c>
      <c r="E77" s="103" t="s">
        <v>134</v>
      </c>
      <c r="F77" s="40" t="s">
        <v>94</v>
      </c>
      <c r="G77" s="103"/>
      <c r="H77" s="103" t="s">
        <v>20</v>
      </c>
      <c r="I77" s="103" t="s">
        <v>58</v>
      </c>
      <c r="J77" s="103" t="s">
        <v>1</v>
      </c>
    </row>
    <row r="78" spans="1:10" x14ac:dyDescent="0.25">
      <c r="A78" s="32"/>
      <c r="B78" s="29" t="str">
        <f>B72</f>
        <v>Est. Vicinal - Trecho 01</v>
      </c>
      <c r="C78" s="27" t="s">
        <v>25</v>
      </c>
      <c r="D78" s="1">
        <f>I72</f>
        <v>3399.84</v>
      </c>
      <c r="E78" s="41">
        <v>1.1999999999999999E-3</v>
      </c>
      <c r="F78" s="38">
        <v>30</v>
      </c>
      <c r="G78" s="38"/>
      <c r="H78" s="1">
        <v>1</v>
      </c>
      <c r="I78" s="1">
        <f>ROUND(((D78*E78)*F78)*H78,2)</f>
        <v>122.39</v>
      </c>
      <c r="J78" s="141"/>
    </row>
    <row r="79" spans="1:10" hidden="1" x14ac:dyDescent="0.25">
      <c r="A79" s="32"/>
      <c r="B79" s="29" t="str">
        <f>B73</f>
        <v>Est. Vicinal - Trecho 01</v>
      </c>
      <c r="C79" s="27" t="s">
        <v>25</v>
      </c>
      <c r="D79" s="1">
        <f>I73</f>
        <v>0</v>
      </c>
      <c r="E79" s="41">
        <v>1.1999999999999999E-3</v>
      </c>
      <c r="F79" s="38">
        <v>30</v>
      </c>
      <c r="G79" s="38"/>
      <c r="H79" s="1">
        <v>1</v>
      </c>
      <c r="I79" s="1">
        <f>ROUND(((D79*E79)*F79)*H79,2)</f>
        <v>0</v>
      </c>
      <c r="J79" s="142"/>
    </row>
    <row r="80" spans="1:10" ht="13.8" customHeight="1" x14ac:dyDescent="0.25">
      <c r="A80" s="130" t="s">
        <v>2</v>
      </c>
      <c r="B80" s="130"/>
      <c r="C80" s="130"/>
      <c r="D80" s="130"/>
      <c r="E80" s="130"/>
      <c r="F80" s="130"/>
      <c r="G80" s="130"/>
      <c r="H80" s="130"/>
      <c r="I80" s="30">
        <f>SUM(I78:I79)</f>
        <v>122.39</v>
      </c>
      <c r="J80" s="136"/>
    </row>
    <row r="81" spans="1:10" ht="6" customHeight="1" x14ac:dyDescent="0.25">
      <c r="A81" s="128"/>
      <c r="B81" s="128"/>
      <c r="C81" s="128"/>
      <c r="D81" s="128"/>
      <c r="E81" s="128"/>
      <c r="F81" s="128"/>
      <c r="G81" s="128"/>
      <c r="H81" s="128"/>
      <c r="I81" s="128"/>
      <c r="J81" s="128"/>
    </row>
    <row r="82" spans="1:10" ht="22.8" x14ac:dyDescent="0.25">
      <c r="A82" s="22" t="s">
        <v>42</v>
      </c>
      <c r="B82" s="23" t="s">
        <v>15</v>
      </c>
      <c r="C82" s="129" t="s">
        <v>157</v>
      </c>
      <c r="D82" s="129"/>
      <c r="E82" s="129"/>
      <c r="F82" s="129"/>
      <c r="G82" s="129"/>
      <c r="H82" s="129"/>
      <c r="I82" s="129"/>
      <c r="J82" s="129"/>
    </row>
    <row r="83" spans="1:10" ht="22.8" x14ac:dyDescent="0.25">
      <c r="A83" s="103" t="s">
        <v>11</v>
      </c>
      <c r="B83" s="103" t="s">
        <v>14</v>
      </c>
      <c r="C83" s="25" t="s">
        <v>12</v>
      </c>
      <c r="D83" s="103" t="s">
        <v>4</v>
      </c>
      <c r="E83" s="103" t="s">
        <v>134</v>
      </c>
      <c r="F83" s="40" t="s">
        <v>94</v>
      </c>
      <c r="G83" s="103"/>
      <c r="H83" s="103" t="s">
        <v>20</v>
      </c>
      <c r="I83" s="103" t="s">
        <v>111</v>
      </c>
      <c r="J83" s="103" t="s">
        <v>1</v>
      </c>
    </row>
    <row r="84" spans="1:10" x14ac:dyDescent="0.25">
      <c r="A84" s="32"/>
      <c r="B84" s="29" t="str">
        <f>B78</f>
        <v>Est. Vicinal - Trecho 01</v>
      </c>
      <c r="C84" s="27" t="s">
        <v>25</v>
      </c>
      <c r="D84" s="1">
        <f>D78</f>
        <v>3399.84</v>
      </c>
      <c r="E84" s="41">
        <v>1.1999999999999999E-3</v>
      </c>
      <c r="F84" s="38">
        <f>'DMT''S'!$E$6-F78</f>
        <v>509</v>
      </c>
      <c r="G84" s="38"/>
      <c r="H84" s="1">
        <v>1</v>
      </c>
      <c r="I84" s="1">
        <f>ROUND(((D84*E84)*F84)*H84,2)</f>
        <v>2076.62</v>
      </c>
      <c r="J84" s="141"/>
    </row>
    <row r="85" spans="1:10" hidden="1" x14ac:dyDescent="0.25">
      <c r="A85" s="32"/>
      <c r="B85" s="29" t="str">
        <f>B79</f>
        <v>Est. Vicinal - Trecho 01</v>
      </c>
      <c r="C85" s="27" t="s">
        <v>25</v>
      </c>
      <c r="D85" s="1">
        <f>D79</f>
        <v>0</v>
      </c>
      <c r="E85" s="41">
        <v>1.1999999999999999E-3</v>
      </c>
      <c r="F85" s="38">
        <f>'DMT''S'!$E$6-F79</f>
        <v>509</v>
      </c>
      <c r="G85" s="38"/>
      <c r="H85" s="1">
        <v>1</v>
      </c>
      <c r="I85" s="1">
        <f t="shared" ref="I85" si="2">ROUND(((D85*E85)*F85)*H85,2)</f>
        <v>0</v>
      </c>
      <c r="J85" s="142"/>
    </row>
    <row r="86" spans="1:10" ht="13.8" customHeight="1" x14ac:dyDescent="0.25">
      <c r="A86" s="130" t="s">
        <v>2</v>
      </c>
      <c r="B86" s="130"/>
      <c r="C86" s="130"/>
      <c r="D86" s="130"/>
      <c r="E86" s="130"/>
      <c r="F86" s="130"/>
      <c r="G86" s="130"/>
      <c r="H86" s="130"/>
      <c r="I86" s="30">
        <f>SUM(I84:I85)</f>
        <v>2076.62</v>
      </c>
      <c r="J86" s="136"/>
    </row>
    <row r="87" spans="1:10" ht="6" customHeight="1" x14ac:dyDescent="0.25">
      <c r="A87" s="128"/>
      <c r="B87" s="128"/>
      <c r="C87" s="128"/>
      <c r="D87" s="128"/>
      <c r="E87" s="128"/>
      <c r="F87" s="128"/>
      <c r="G87" s="128"/>
      <c r="H87" s="128"/>
      <c r="I87" s="128"/>
      <c r="J87" s="128"/>
    </row>
    <row r="88" spans="1:10" ht="13.2" customHeight="1" x14ac:dyDescent="0.25">
      <c r="A88" s="143" t="s">
        <v>95</v>
      </c>
      <c r="B88" s="143"/>
      <c r="C88" s="143"/>
      <c r="D88" s="143"/>
      <c r="E88" s="143"/>
      <c r="F88" s="143"/>
      <c r="G88" s="143"/>
      <c r="H88" s="143"/>
      <c r="I88" s="143"/>
      <c r="J88" s="143"/>
    </row>
    <row r="89" spans="1:10" ht="6" customHeight="1" x14ac:dyDescent="0.25">
      <c r="A89" s="128"/>
      <c r="B89" s="128"/>
      <c r="C89" s="128"/>
      <c r="D89" s="128"/>
      <c r="E89" s="128"/>
      <c r="F89" s="128"/>
      <c r="G89" s="128"/>
      <c r="H89" s="128"/>
      <c r="I89" s="128"/>
      <c r="J89" s="128"/>
    </row>
    <row r="90" spans="1:10" ht="22.8" x14ac:dyDescent="0.25">
      <c r="A90" s="22" t="s">
        <v>42</v>
      </c>
      <c r="B90" s="23" t="s">
        <v>15</v>
      </c>
      <c r="C90" s="129" t="s">
        <v>96</v>
      </c>
      <c r="D90" s="129"/>
      <c r="E90" s="129"/>
      <c r="F90" s="129"/>
      <c r="G90" s="129"/>
      <c r="H90" s="129"/>
      <c r="I90" s="129"/>
      <c r="J90" s="129"/>
    </row>
    <row r="91" spans="1:10" ht="22.8" x14ac:dyDescent="0.25">
      <c r="A91" s="103" t="s">
        <v>11</v>
      </c>
      <c r="B91" s="103" t="s">
        <v>14</v>
      </c>
      <c r="C91" s="25" t="s">
        <v>12</v>
      </c>
      <c r="D91" s="103" t="s">
        <v>137</v>
      </c>
      <c r="E91" s="103"/>
      <c r="F91" s="103"/>
      <c r="G91" s="103"/>
      <c r="H91" s="103" t="s">
        <v>20</v>
      </c>
      <c r="I91" s="103" t="s">
        <v>111</v>
      </c>
      <c r="J91" s="103" t="s">
        <v>1</v>
      </c>
    </row>
    <row r="92" spans="1:10" x14ac:dyDescent="0.25">
      <c r="A92" s="32"/>
      <c r="B92" s="29" t="str">
        <f>B84</f>
        <v>Est. Vicinal - Trecho 01</v>
      </c>
      <c r="C92" s="27" t="s">
        <v>25</v>
      </c>
      <c r="D92" s="1">
        <f>D72</f>
        <v>3399.84</v>
      </c>
      <c r="E92" s="36"/>
      <c r="F92" s="37"/>
      <c r="G92" s="38"/>
      <c r="H92" s="1">
        <v>1</v>
      </c>
      <c r="I92" s="1">
        <f>ROUND(D92*H92,2)</f>
        <v>3399.84</v>
      </c>
      <c r="J92" s="141"/>
    </row>
    <row r="93" spans="1:10" hidden="1" x14ac:dyDescent="0.25">
      <c r="A93" s="32"/>
      <c r="B93" s="29" t="str">
        <f>B85</f>
        <v>Est. Vicinal - Trecho 01</v>
      </c>
      <c r="C93" s="27" t="s">
        <v>25</v>
      </c>
      <c r="D93" s="1">
        <f>D73</f>
        <v>0</v>
      </c>
      <c r="E93" s="36"/>
      <c r="F93" s="37"/>
      <c r="G93" s="38"/>
      <c r="H93" s="1">
        <v>1</v>
      </c>
      <c r="I93" s="1">
        <f t="shared" ref="I93" si="3">ROUND(D93*H93,2)</f>
        <v>0</v>
      </c>
      <c r="J93" s="142"/>
    </row>
    <row r="94" spans="1:10" ht="13.8" customHeight="1" x14ac:dyDescent="0.25">
      <c r="A94" s="130" t="s">
        <v>2</v>
      </c>
      <c r="B94" s="130"/>
      <c r="C94" s="130"/>
      <c r="D94" s="130"/>
      <c r="E94" s="130"/>
      <c r="F94" s="130"/>
      <c r="G94" s="130"/>
      <c r="H94" s="130"/>
      <c r="I94" s="30">
        <f>SUM(I92:I93)</f>
        <v>3399.84</v>
      </c>
      <c r="J94" s="136"/>
    </row>
    <row r="95" spans="1:10" ht="6" customHeight="1" x14ac:dyDescent="0.25">
      <c r="A95" s="128"/>
      <c r="B95" s="128"/>
      <c r="C95" s="128"/>
      <c r="D95" s="128"/>
      <c r="E95" s="128"/>
      <c r="F95" s="128"/>
      <c r="G95" s="128"/>
      <c r="H95" s="128"/>
      <c r="I95" s="128"/>
      <c r="J95" s="128"/>
    </row>
    <row r="96" spans="1:10" ht="22.8" x14ac:dyDescent="0.25">
      <c r="A96" s="22" t="s">
        <v>42</v>
      </c>
      <c r="B96" s="23" t="s">
        <v>15</v>
      </c>
      <c r="C96" s="129" t="s">
        <v>158</v>
      </c>
      <c r="D96" s="129"/>
      <c r="E96" s="129"/>
      <c r="F96" s="129"/>
      <c r="G96" s="129"/>
      <c r="H96" s="129"/>
      <c r="I96" s="129"/>
      <c r="J96" s="129"/>
    </row>
    <row r="97" spans="1:10" ht="22.8" x14ac:dyDescent="0.25">
      <c r="A97" s="103" t="s">
        <v>11</v>
      </c>
      <c r="B97" s="103" t="s">
        <v>14</v>
      </c>
      <c r="C97" s="25" t="s">
        <v>12</v>
      </c>
      <c r="D97" s="103" t="s">
        <v>4</v>
      </c>
      <c r="E97" s="103" t="s">
        <v>110</v>
      </c>
      <c r="F97" s="40" t="s">
        <v>94</v>
      </c>
      <c r="G97" s="103"/>
      <c r="H97" s="103" t="s">
        <v>20</v>
      </c>
      <c r="I97" s="103" t="s">
        <v>58</v>
      </c>
      <c r="J97" s="103" t="s">
        <v>1</v>
      </c>
    </row>
    <row r="98" spans="1:10" x14ac:dyDescent="0.25">
      <c r="A98" s="32"/>
      <c r="B98" s="29" t="str">
        <f>B92</f>
        <v>Est. Vicinal - Trecho 01</v>
      </c>
      <c r="C98" s="27" t="s">
        <v>25</v>
      </c>
      <c r="D98" s="1">
        <f>I92</f>
        <v>3399.84</v>
      </c>
      <c r="E98" s="41">
        <v>5.0000000000000001E-4</v>
      </c>
      <c r="F98" s="38">
        <v>30</v>
      </c>
      <c r="G98" s="38"/>
      <c r="H98" s="1">
        <v>1</v>
      </c>
      <c r="I98" s="1">
        <f t="shared" ref="I98:I99" si="4">ROUND(((D98*E98)*F98)*H98,2)</f>
        <v>51</v>
      </c>
      <c r="J98" s="141"/>
    </row>
    <row r="99" spans="1:10" hidden="1" x14ac:dyDescent="0.25">
      <c r="A99" s="32"/>
      <c r="B99" s="29" t="str">
        <f>B93</f>
        <v>Est. Vicinal - Trecho 01</v>
      </c>
      <c r="C99" s="27" t="s">
        <v>25</v>
      </c>
      <c r="D99" s="1">
        <f>I93</f>
        <v>0</v>
      </c>
      <c r="E99" s="41">
        <v>5.0000000000000001E-4</v>
      </c>
      <c r="F99" s="38">
        <v>30</v>
      </c>
      <c r="G99" s="38"/>
      <c r="H99" s="1">
        <v>1</v>
      </c>
      <c r="I99" s="1">
        <f t="shared" si="4"/>
        <v>0</v>
      </c>
      <c r="J99" s="142"/>
    </row>
    <row r="100" spans="1:10" ht="13.8" customHeight="1" x14ac:dyDescent="0.25">
      <c r="A100" s="130" t="s">
        <v>2</v>
      </c>
      <c r="B100" s="130"/>
      <c r="C100" s="130"/>
      <c r="D100" s="130"/>
      <c r="E100" s="130"/>
      <c r="F100" s="130"/>
      <c r="G100" s="130"/>
      <c r="H100" s="130"/>
      <c r="I100" s="30">
        <f>SUM(I98:I99)</f>
        <v>51</v>
      </c>
      <c r="J100" s="136"/>
    </row>
    <row r="101" spans="1:10" ht="6" customHeight="1" x14ac:dyDescent="0.25">
      <c r="A101" s="128"/>
      <c r="B101" s="128"/>
      <c r="C101" s="128"/>
      <c r="D101" s="128"/>
      <c r="E101" s="128"/>
      <c r="F101" s="128"/>
      <c r="G101" s="128"/>
      <c r="H101" s="128"/>
      <c r="I101" s="128"/>
      <c r="J101" s="128"/>
    </row>
    <row r="102" spans="1:10" ht="22.8" x14ac:dyDescent="0.25">
      <c r="A102" s="22" t="s">
        <v>42</v>
      </c>
      <c r="B102" s="23" t="s">
        <v>15</v>
      </c>
      <c r="C102" s="129" t="s">
        <v>159</v>
      </c>
      <c r="D102" s="129"/>
      <c r="E102" s="129"/>
      <c r="F102" s="129"/>
      <c r="G102" s="129"/>
      <c r="H102" s="129"/>
      <c r="I102" s="129"/>
      <c r="J102" s="129"/>
    </row>
    <row r="103" spans="1:10" ht="22.8" x14ac:dyDescent="0.25">
      <c r="A103" s="103" t="s">
        <v>11</v>
      </c>
      <c r="B103" s="103" t="s">
        <v>14</v>
      </c>
      <c r="C103" s="25" t="s">
        <v>12</v>
      </c>
      <c r="D103" s="103" t="s">
        <v>4</v>
      </c>
      <c r="E103" s="103" t="s">
        <v>110</v>
      </c>
      <c r="F103" s="40" t="s">
        <v>94</v>
      </c>
      <c r="G103" s="103"/>
      <c r="H103" s="103" t="s">
        <v>20</v>
      </c>
      <c r="I103" s="103" t="s">
        <v>58</v>
      </c>
      <c r="J103" s="103" t="s">
        <v>1</v>
      </c>
    </row>
    <row r="104" spans="1:10" x14ac:dyDescent="0.25">
      <c r="A104" s="32"/>
      <c r="B104" s="29" t="str">
        <f>B98</f>
        <v>Est. Vicinal - Trecho 01</v>
      </c>
      <c r="C104" s="27" t="s">
        <v>25</v>
      </c>
      <c r="D104" s="1">
        <f>D98</f>
        <v>3399.84</v>
      </c>
      <c r="E104" s="41">
        <v>5.0000000000000001E-4</v>
      </c>
      <c r="F104" s="38">
        <f>'DMT''S'!$E$7-F98</f>
        <v>509</v>
      </c>
      <c r="G104" s="38"/>
      <c r="H104" s="1">
        <v>1</v>
      </c>
      <c r="I104" s="1">
        <f>ROUND(((D104*E104)*F104)*H104,2)</f>
        <v>865.26</v>
      </c>
      <c r="J104" s="141"/>
    </row>
    <row r="105" spans="1:10" hidden="1" x14ac:dyDescent="0.25">
      <c r="A105" s="32"/>
      <c r="B105" s="29" t="str">
        <f>B99</f>
        <v>Est. Vicinal - Trecho 01</v>
      </c>
      <c r="C105" s="27" t="s">
        <v>25</v>
      </c>
      <c r="D105" s="1">
        <f>D99</f>
        <v>0</v>
      </c>
      <c r="E105" s="41">
        <v>5.0000000000000001E-4</v>
      </c>
      <c r="F105" s="38">
        <f>'DMT''S'!$E$7-F99</f>
        <v>509</v>
      </c>
      <c r="G105" s="38"/>
      <c r="H105" s="1">
        <v>1</v>
      </c>
      <c r="I105" s="1">
        <f>ROUND(((D105*E105)*F105)*H105,2)</f>
        <v>0</v>
      </c>
      <c r="J105" s="142"/>
    </row>
    <row r="106" spans="1:10" ht="13.8" customHeight="1" x14ac:dyDescent="0.25">
      <c r="A106" s="130" t="s">
        <v>2</v>
      </c>
      <c r="B106" s="130"/>
      <c r="C106" s="130"/>
      <c r="D106" s="130"/>
      <c r="E106" s="130"/>
      <c r="F106" s="130"/>
      <c r="G106" s="130"/>
      <c r="H106" s="130"/>
      <c r="I106" s="30">
        <f>SUM(I104:I105)</f>
        <v>865.26</v>
      </c>
      <c r="J106" s="136"/>
    </row>
    <row r="107" spans="1:10" ht="6" customHeight="1" x14ac:dyDescent="0.25">
      <c r="A107" s="128"/>
      <c r="B107" s="128"/>
      <c r="C107" s="128"/>
      <c r="D107" s="128"/>
      <c r="E107" s="128"/>
      <c r="F107" s="128"/>
      <c r="G107" s="128"/>
      <c r="H107" s="128"/>
      <c r="I107" s="128"/>
      <c r="J107" s="128"/>
    </row>
    <row r="108" spans="1:10" ht="13.2" customHeight="1" x14ac:dyDescent="0.25">
      <c r="A108" s="143" t="s">
        <v>97</v>
      </c>
      <c r="B108" s="143"/>
      <c r="C108" s="143"/>
      <c r="D108" s="143"/>
      <c r="E108" s="143"/>
      <c r="F108" s="143"/>
      <c r="G108" s="143"/>
      <c r="H108" s="143"/>
      <c r="I108" s="143"/>
      <c r="J108" s="143"/>
    </row>
    <row r="109" spans="1:10" ht="6" customHeight="1" x14ac:dyDescent="0.25">
      <c r="A109" s="128"/>
      <c r="B109" s="128"/>
      <c r="C109" s="128"/>
      <c r="D109" s="128"/>
      <c r="E109" s="128"/>
      <c r="F109" s="128"/>
      <c r="G109" s="128"/>
      <c r="H109" s="128"/>
      <c r="I109" s="128"/>
      <c r="J109" s="128"/>
    </row>
    <row r="110" spans="1:10" ht="22.8" x14ac:dyDescent="0.25">
      <c r="A110" s="22" t="s">
        <v>42</v>
      </c>
      <c r="B110" s="23" t="s">
        <v>15</v>
      </c>
      <c r="C110" s="129" t="s">
        <v>160</v>
      </c>
      <c r="D110" s="129"/>
      <c r="E110" s="129"/>
      <c r="F110" s="129"/>
      <c r="G110" s="129"/>
      <c r="H110" s="129"/>
      <c r="I110" s="129"/>
      <c r="J110" s="129"/>
    </row>
    <row r="111" spans="1:10" ht="22.8" x14ac:dyDescent="0.25">
      <c r="A111" s="103" t="s">
        <v>11</v>
      </c>
      <c r="B111" s="103" t="s">
        <v>14</v>
      </c>
      <c r="C111" s="25" t="s">
        <v>12</v>
      </c>
      <c r="D111" s="103" t="s">
        <v>137</v>
      </c>
      <c r="E111" s="103" t="s">
        <v>21</v>
      </c>
      <c r="F111" s="103"/>
      <c r="G111" s="103"/>
      <c r="H111" s="103" t="s">
        <v>20</v>
      </c>
      <c r="I111" s="103" t="s">
        <v>112</v>
      </c>
      <c r="J111" s="103" t="s">
        <v>1</v>
      </c>
    </row>
    <row r="112" spans="1:10" x14ac:dyDescent="0.25">
      <c r="A112" s="32"/>
      <c r="B112" s="29" t="str">
        <f>B104</f>
        <v>Est. Vicinal - Trecho 01</v>
      </c>
      <c r="C112" s="27" t="s">
        <v>25</v>
      </c>
      <c r="D112" s="1">
        <f>D92</f>
        <v>3399.84</v>
      </c>
      <c r="E112" s="102">
        <v>3.5000000000000003E-2</v>
      </c>
      <c r="F112" s="37"/>
      <c r="G112" s="38"/>
      <c r="H112" s="1">
        <v>1</v>
      </c>
      <c r="I112" s="1">
        <f>ROUND(D112*E112*H112,2)</f>
        <v>118.99</v>
      </c>
      <c r="J112" s="141"/>
    </row>
    <row r="113" spans="1:10" hidden="1" x14ac:dyDescent="0.25">
      <c r="A113" s="32"/>
      <c r="B113" s="29" t="str">
        <f>B105</f>
        <v>Est. Vicinal - Trecho 01</v>
      </c>
      <c r="C113" s="27" t="s">
        <v>25</v>
      </c>
      <c r="D113" s="1">
        <f>D93</f>
        <v>0</v>
      </c>
      <c r="E113" s="102">
        <v>3.5000000000000003E-2</v>
      </c>
      <c r="F113" s="37"/>
      <c r="G113" s="38"/>
      <c r="H113" s="1">
        <v>1</v>
      </c>
      <c r="I113" s="1">
        <f>ROUND(D113*E113*H113,2)</f>
        <v>0</v>
      </c>
      <c r="J113" s="142"/>
    </row>
    <row r="114" spans="1:10" ht="13.8" customHeight="1" x14ac:dyDescent="0.25">
      <c r="A114" s="130" t="s">
        <v>2</v>
      </c>
      <c r="B114" s="130"/>
      <c r="C114" s="130"/>
      <c r="D114" s="130"/>
      <c r="E114" s="130"/>
      <c r="F114" s="130"/>
      <c r="G114" s="130"/>
      <c r="H114" s="130"/>
      <c r="I114" s="30">
        <f>SUM(I112:I113)</f>
        <v>118.99</v>
      </c>
      <c r="J114" s="136"/>
    </row>
    <row r="115" spans="1:10" ht="6" customHeight="1" x14ac:dyDescent="0.25">
      <c r="A115" s="128"/>
      <c r="B115" s="128"/>
      <c r="C115" s="128"/>
      <c r="D115" s="128"/>
      <c r="E115" s="128"/>
      <c r="F115" s="128"/>
      <c r="G115" s="128"/>
      <c r="H115" s="128"/>
      <c r="I115" s="128"/>
      <c r="J115" s="128"/>
    </row>
    <row r="116" spans="1:10" ht="22.8" x14ac:dyDescent="0.25">
      <c r="A116" s="22" t="s">
        <v>42</v>
      </c>
      <c r="B116" s="23" t="s">
        <v>15</v>
      </c>
      <c r="C116" s="129" t="s">
        <v>161</v>
      </c>
      <c r="D116" s="129"/>
      <c r="E116" s="129"/>
      <c r="F116" s="129"/>
      <c r="G116" s="129"/>
      <c r="H116" s="129"/>
      <c r="I116" s="129"/>
      <c r="J116" s="129"/>
    </row>
    <row r="117" spans="1:10" ht="22.8" x14ac:dyDescent="0.25">
      <c r="A117" s="103" t="s">
        <v>11</v>
      </c>
      <c r="B117" s="103" t="s">
        <v>14</v>
      </c>
      <c r="C117" s="25" t="s">
        <v>12</v>
      </c>
      <c r="D117" s="103" t="s">
        <v>9</v>
      </c>
      <c r="E117" s="40" t="s">
        <v>94</v>
      </c>
      <c r="F117" s="103"/>
      <c r="G117" s="103"/>
      <c r="H117" s="103" t="s">
        <v>20</v>
      </c>
      <c r="I117" s="103" t="s">
        <v>57</v>
      </c>
      <c r="J117" s="103" t="s">
        <v>1</v>
      </c>
    </row>
    <row r="118" spans="1:10" x14ac:dyDescent="0.25">
      <c r="A118" s="32"/>
      <c r="B118" s="29" t="str">
        <f>B112</f>
        <v>Est. Vicinal - Trecho 01</v>
      </c>
      <c r="C118" s="27" t="s">
        <v>25</v>
      </c>
      <c r="D118" s="1">
        <f>I112</f>
        <v>118.99</v>
      </c>
      <c r="E118" s="38">
        <v>30</v>
      </c>
      <c r="F118" s="37"/>
      <c r="G118" s="38"/>
      <c r="H118" s="1">
        <v>1</v>
      </c>
      <c r="I118" s="1">
        <f t="shared" ref="I118:I119" si="5">ROUND(D118*E118*H118,2)</f>
        <v>3569.7</v>
      </c>
      <c r="J118" s="141"/>
    </row>
    <row r="119" spans="1:10" hidden="1" x14ac:dyDescent="0.25">
      <c r="A119" s="32"/>
      <c r="B119" s="29" t="str">
        <f>B113</f>
        <v>Est. Vicinal - Trecho 01</v>
      </c>
      <c r="C119" s="27" t="s">
        <v>25</v>
      </c>
      <c r="D119" s="1">
        <f>I113</f>
        <v>0</v>
      </c>
      <c r="E119" s="38">
        <v>30</v>
      </c>
      <c r="F119" s="37"/>
      <c r="G119" s="38"/>
      <c r="H119" s="1">
        <v>1</v>
      </c>
      <c r="I119" s="1">
        <f t="shared" si="5"/>
        <v>0</v>
      </c>
      <c r="J119" s="142"/>
    </row>
    <row r="120" spans="1:10" ht="13.8" customHeight="1" x14ac:dyDescent="0.25">
      <c r="A120" s="130" t="s">
        <v>2</v>
      </c>
      <c r="B120" s="130"/>
      <c r="C120" s="130"/>
      <c r="D120" s="130"/>
      <c r="E120" s="130"/>
      <c r="F120" s="130"/>
      <c r="G120" s="130"/>
      <c r="H120" s="130"/>
      <c r="I120" s="30">
        <f>SUM(I118:I119)</f>
        <v>3569.7</v>
      </c>
      <c r="J120" s="136"/>
    </row>
    <row r="121" spans="1:10" ht="6" customHeight="1" x14ac:dyDescent="0.25">
      <c r="A121" s="128"/>
      <c r="B121" s="128"/>
      <c r="C121" s="128"/>
      <c r="D121" s="128"/>
      <c r="E121" s="128"/>
      <c r="F121" s="128"/>
      <c r="G121" s="128"/>
      <c r="H121" s="128"/>
      <c r="I121" s="128"/>
      <c r="J121" s="128"/>
    </row>
    <row r="122" spans="1:10" ht="22.8" x14ac:dyDescent="0.25">
      <c r="A122" s="22" t="s">
        <v>42</v>
      </c>
      <c r="B122" s="23" t="s">
        <v>15</v>
      </c>
      <c r="C122" s="129" t="s">
        <v>162</v>
      </c>
      <c r="D122" s="129"/>
      <c r="E122" s="129"/>
      <c r="F122" s="129"/>
      <c r="G122" s="129"/>
      <c r="H122" s="129"/>
      <c r="I122" s="129"/>
      <c r="J122" s="129"/>
    </row>
    <row r="123" spans="1:10" ht="22.8" x14ac:dyDescent="0.25">
      <c r="A123" s="103" t="s">
        <v>11</v>
      </c>
      <c r="B123" s="103" t="s">
        <v>14</v>
      </c>
      <c r="C123" s="25" t="s">
        <v>12</v>
      </c>
      <c r="D123" s="103" t="s">
        <v>9</v>
      </c>
      <c r="E123" s="40" t="s">
        <v>94</v>
      </c>
      <c r="F123" s="103"/>
      <c r="G123" s="103"/>
      <c r="H123" s="103" t="s">
        <v>20</v>
      </c>
      <c r="I123" s="103" t="s">
        <v>57</v>
      </c>
      <c r="J123" s="103" t="s">
        <v>1</v>
      </c>
    </row>
    <row r="124" spans="1:10" x14ac:dyDescent="0.25">
      <c r="A124" s="32"/>
      <c r="B124" s="29" t="str">
        <f>B118</f>
        <v>Est. Vicinal - Trecho 01</v>
      </c>
      <c r="C124" s="27" t="s">
        <v>25</v>
      </c>
      <c r="D124" s="1">
        <f>D118</f>
        <v>118.99</v>
      </c>
      <c r="E124" s="38">
        <f>'DMT''S'!$E$9-E118</f>
        <v>84</v>
      </c>
      <c r="F124" s="37"/>
      <c r="G124" s="38"/>
      <c r="H124" s="1">
        <v>1</v>
      </c>
      <c r="I124" s="1">
        <f>ROUND(D124*E124*H124,2)</f>
        <v>9995.16</v>
      </c>
      <c r="J124" s="141"/>
    </row>
    <row r="125" spans="1:10" hidden="1" x14ac:dyDescent="0.25">
      <c r="A125" s="32"/>
      <c r="B125" s="29" t="str">
        <f>B119</f>
        <v>Est. Vicinal - Trecho 01</v>
      </c>
      <c r="C125" s="27" t="s">
        <v>25</v>
      </c>
      <c r="D125" s="1">
        <f>D119</f>
        <v>0</v>
      </c>
      <c r="E125" s="38">
        <f>'DMT''S'!$E$9-E119</f>
        <v>84</v>
      </c>
      <c r="F125" s="37"/>
      <c r="G125" s="38"/>
      <c r="H125" s="1">
        <v>1</v>
      </c>
      <c r="I125" s="1">
        <f>ROUND(D125*E125*H125,2)</f>
        <v>0</v>
      </c>
      <c r="J125" s="142"/>
    </row>
    <row r="126" spans="1:10" ht="13.8" customHeight="1" x14ac:dyDescent="0.25">
      <c r="A126" s="130" t="s">
        <v>2</v>
      </c>
      <c r="B126" s="130"/>
      <c r="C126" s="130"/>
      <c r="D126" s="130"/>
      <c r="E126" s="130"/>
      <c r="F126" s="130"/>
      <c r="G126" s="130"/>
      <c r="H126" s="130"/>
      <c r="I126" s="30">
        <f>SUM(I124:I125)</f>
        <v>9995.16</v>
      </c>
      <c r="J126" s="136"/>
    </row>
    <row r="127" spans="1:10" ht="6" customHeight="1" x14ac:dyDescent="0.25">
      <c r="A127" s="128"/>
      <c r="B127" s="128"/>
      <c r="C127" s="128"/>
      <c r="D127" s="128"/>
      <c r="E127" s="128"/>
      <c r="F127" s="128"/>
      <c r="G127" s="128"/>
      <c r="H127" s="128"/>
      <c r="I127" s="128"/>
      <c r="J127" s="128"/>
    </row>
    <row r="128" spans="1:10" x14ac:dyDescent="0.25">
      <c r="A128" s="104" t="s">
        <v>19</v>
      </c>
      <c r="B128" s="137" t="s">
        <v>30</v>
      </c>
      <c r="C128" s="137"/>
      <c r="D128" s="137"/>
      <c r="E128" s="137"/>
      <c r="F128" s="137"/>
      <c r="G128" s="137"/>
      <c r="H128" s="137"/>
      <c r="I128" s="137"/>
      <c r="J128" s="137"/>
    </row>
    <row r="129" spans="1:10" ht="6" customHeight="1" x14ac:dyDescent="0.25">
      <c r="A129" s="128"/>
      <c r="B129" s="128"/>
      <c r="C129" s="128"/>
      <c r="D129" s="128"/>
      <c r="E129" s="128"/>
      <c r="F129" s="128"/>
      <c r="G129" s="128"/>
      <c r="H129" s="128"/>
      <c r="I129" s="128"/>
      <c r="J129" s="128"/>
    </row>
    <row r="130" spans="1:10" ht="22.8" x14ac:dyDescent="0.25">
      <c r="A130" s="22" t="s">
        <v>43</v>
      </c>
      <c r="B130" s="23" t="s">
        <v>15</v>
      </c>
      <c r="C130" s="144" t="s">
        <v>163</v>
      </c>
      <c r="D130" s="145"/>
      <c r="E130" s="145"/>
      <c r="F130" s="145"/>
      <c r="G130" s="145"/>
      <c r="H130" s="145"/>
      <c r="I130" s="145"/>
      <c r="J130" s="146"/>
    </row>
    <row r="131" spans="1:10" ht="22.8" x14ac:dyDescent="0.25">
      <c r="A131" s="103" t="s">
        <v>11</v>
      </c>
      <c r="B131" s="103" t="s">
        <v>14</v>
      </c>
      <c r="C131" s="25" t="s">
        <v>12</v>
      </c>
      <c r="D131" s="103" t="s">
        <v>13</v>
      </c>
      <c r="E131" s="103"/>
      <c r="F131" s="103"/>
      <c r="G131" s="103"/>
      <c r="H131" s="103" t="s">
        <v>20</v>
      </c>
      <c r="I131" s="103" t="s">
        <v>98</v>
      </c>
      <c r="J131" s="103" t="s">
        <v>1</v>
      </c>
    </row>
    <row r="132" spans="1:10" x14ac:dyDescent="0.25">
      <c r="A132" s="32"/>
      <c r="B132" s="29" t="str">
        <f>B72</f>
        <v>Est. Vicinal - Trecho 01</v>
      </c>
      <c r="C132" s="27" t="s">
        <v>32</v>
      </c>
      <c r="D132" s="1">
        <f>'QUD. DE ÁREAS'!E6*M3</f>
        <v>1062.45</v>
      </c>
      <c r="E132" s="36"/>
      <c r="F132" s="37"/>
      <c r="G132" s="38"/>
      <c r="H132" s="1">
        <v>1</v>
      </c>
      <c r="I132" s="1">
        <f>ROUND(D132*H132,2)</f>
        <v>1062.45</v>
      </c>
      <c r="J132" s="141"/>
    </row>
    <row r="133" spans="1:10" hidden="1" x14ac:dyDescent="0.25">
      <c r="A133" s="32"/>
      <c r="B133" s="29" t="str">
        <f>B73</f>
        <v>Est. Vicinal - Trecho 01</v>
      </c>
      <c r="C133" s="27" t="s">
        <v>32</v>
      </c>
      <c r="D133" s="1">
        <f>'QUD. DE ÁREAS'!E7</f>
        <v>0</v>
      </c>
      <c r="E133" s="36"/>
      <c r="F133" s="37"/>
      <c r="G133" s="38"/>
      <c r="H133" s="1">
        <v>1</v>
      </c>
      <c r="I133" s="1">
        <f t="shared" ref="I133" si="6">ROUND(D133*H133,2)</f>
        <v>0</v>
      </c>
      <c r="J133" s="142"/>
    </row>
    <row r="134" spans="1:10" x14ac:dyDescent="0.25">
      <c r="A134" s="130" t="s">
        <v>2</v>
      </c>
      <c r="B134" s="130"/>
      <c r="C134" s="130"/>
      <c r="D134" s="130"/>
      <c r="E134" s="130"/>
      <c r="F134" s="130"/>
      <c r="G134" s="130"/>
      <c r="H134" s="130"/>
      <c r="I134" s="30">
        <f>SUM(I132:I133)</f>
        <v>1062.45</v>
      </c>
      <c r="J134" s="136"/>
    </row>
    <row r="135" spans="1:10" ht="6" customHeight="1" x14ac:dyDescent="0.25">
      <c r="A135" s="128"/>
      <c r="B135" s="128"/>
      <c r="C135" s="128"/>
      <c r="D135" s="128"/>
      <c r="E135" s="128"/>
      <c r="F135" s="128"/>
      <c r="G135" s="128"/>
      <c r="H135" s="128"/>
      <c r="I135" s="128"/>
      <c r="J135" s="128"/>
    </row>
    <row r="136" spans="1:10" ht="22.8" hidden="1" x14ac:dyDescent="0.25">
      <c r="A136" s="22" t="s">
        <v>91</v>
      </c>
      <c r="B136" s="23" t="s">
        <v>15</v>
      </c>
      <c r="C136" s="144" t="s">
        <v>164</v>
      </c>
      <c r="D136" s="145"/>
      <c r="E136" s="145"/>
      <c r="F136" s="145"/>
      <c r="G136" s="145"/>
      <c r="H136" s="145"/>
      <c r="I136" s="145"/>
      <c r="J136" s="146"/>
    </row>
    <row r="137" spans="1:10" ht="22.8" hidden="1" x14ac:dyDescent="0.25">
      <c r="A137" s="103" t="s">
        <v>11</v>
      </c>
      <c r="B137" s="103" t="s">
        <v>14</v>
      </c>
      <c r="C137" s="25" t="s">
        <v>12</v>
      </c>
      <c r="D137" s="103" t="s">
        <v>13</v>
      </c>
      <c r="E137" s="103"/>
      <c r="F137" s="103"/>
      <c r="G137" s="103"/>
      <c r="H137" s="103" t="s">
        <v>20</v>
      </c>
      <c r="I137" s="103" t="s">
        <v>98</v>
      </c>
      <c r="J137" s="103" t="s">
        <v>1</v>
      </c>
    </row>
    <row r="138" spans="1:10" hidden="1" x14ac:dyDescent="0.25">
      <c r="A138" s="32"/>
      <c r="B138" s="33" t="str">
        <f>B132</f>
        <v>Est. Vicinal - Trecho 01</v>
      </c>
      <c r="C138" s="27" t="s">
        <v>32</v>
      </c>
      <c r="D138" s="1">
        <f>'QUD. DE ÁREAS'!F6</f>
        <v>0</v>
      </c>
      <c r="E138" s="36"/>
      <c r="F138" s="37"/>
      <c r="G138" s="38"/>
      <c r="H138" s="1">
        <v>1</v>
      </c>
      <c r="I138" s="1">
        <f>ROUND(D138*H138,2)</f>
        <v>0</v>
      </c>
      <c r="J138" s="141"/>
    </row>
    <row r="139" spans="1:10" hidden="1" x14ac:dyDescent="0.25">
      <c r="A139" s="32"/>
      <c r="B139" s="33" t="str">
        <f>B133</f>
        <v>Est. Vicinal - Trecho 01</v>
      </c>
      <c r="C139" s="27" t="s">
        <v>32</v>
      </c>
      <c r="D139" s="1">
        <f>'QUD. DE ÁREAS'!F7</f>
        <v>0</v>
      </c>
      <c r="E139" s="36"/>
      <c r="F139" s="37"/>
      <c r="G139" s="38"/>
      <c r="H139" s="1">
        <v>1</v>
      </c>
      <c r="I139" s="1">
        <f t="shared" ref="I139" si="7">ROUND(D139*H139,2)</f>
        <v>0</v>
      </c>
      <c r="J139" s="142"/>
    </row>
    <row r="140" spans="1:10" hidden="1" x14ac:dyDescent="0.25">
      <c r="A140" s="130" t="s">
        <v>2</v>
      </c>
      <c r="B140" s="130"/>
      <c r="C140" s="130"/>
      <c r="D140" s="130"/>
      <c r="E140" s="130"/>
      <c r="F140" s="130"/>
      <c r="G140" s="130"/>
      <c r="H140" s="130"/>
      <c r="I140" s="30">
        <f>SUM(I138:I139)</f>
        <v>0</v>
      </c>
      <c r="J140" s="136"/>
    </row>
    <row r="141" spans="1:10" ht="6" hidden="1" customHeight="1" x14ac:dyDescent="0.25">
      <c r="A141" s="141"/>
      <c r="B141" s="141"/>
      <c r="C141" s="141"/>
      <c r="D141" s="141"/>
      <c r="E141" s="141"/>
      <c r="F141" s="141"/>
      <c r="G141" s="141"/>
      <c r="H141" s="141"/>
      <c r="I141" s="141"/>
      <c r="J141" s="141"/>
    </row>
    <row r="142" spans="1:10" ht="13.8" hidden="1" x14ac:dyDescent="0.25">
      <c r="A142" s="42"/>
      <c r="B142" s="147" t="s">
        <v>44</v>
      </c>
      <c r="C142" s="148"/>
      <c r="D142" s="148"/>
      <c r="E142" s="148"/>
      <c r="F142" s="148"/>
      <c r="G142" s="148"/>
      <c r="H142" s="148"/>
      <c r="I142" s="149"/>
      <c r="J142" s="43"/>
    </row>
    <row r="143" spans="1:10" hidden="1" x14ac:dyDescent="0.25">
      <c r="A143" s="42"/>
      <c r="B143" s="153" t="s">
        <v>45</v>
      </c>
      <c r="C143" s="154"/>
      <c r="D143" s="154"/>
      <c r="E143" s="154"/>
      <c r="F143" s="154"/>
      <c r="G143" s="154"/>
      <c r="H143" s="154"/>
      <c r="I143" s="155"/>
      <c r="J143" s="43"/>
    </row>
    <row r="144" spans="1:10" hidden="1" x14ac:dyDescent="0.25">
      <c r="A144" s="42"/>
      <c r="B144" s="156"/>
      <c r="C144" s="157"/>
      <c r="D144" s="157"/>
      <c r="E144" s="157"/>
      <c r="F144" s="157"/>
      <c r="G144" s="157"/>
      <c r="H144" s="157"/>
      <c r="I144" s="158"/>
      <c r="J144" s="43"/>
    </row>
    <row r="145" spans="1:10" hidden="1" x14ac:dyDescent="0.25">
      <c r="A145" s="42"/>
      <c r="B145" s="156"/>
      <c r="C145" s="157"/>
      <c r="D145" s="157"/>
      <c r="E145" s="157"/>
      <c r="F145" s="157"/>
      <c r="G145" s="157"/>
      <c r="H145" s="157"/>
      <c r="I145" s="158"/>
      <c r="J145" s="43"/>
    </row>
    <row r="146" spans="1:10" s="112" customFormat="1" x14ac:dyDescent="0.25">
      <c r="A146" s="111" t="s">
        <v>167</v>
      </c>
      <c r="B146" s="137" t="s">
        <v>30</v>
      </c>
      <c r="C146" s="137"/>
      <c r="D146" s="137"/>
      <c r="E146" s="137"/>
      <c r="F146" s="137"/>
      <c r="G146" s="137"/>
      <c r="H146" s="137"/>
      <c r="I146" s="137"/>
      <c r="J146" s="137"/>
    </row>
    <row r="147" spans="1:10" s="112" customFormat="1" x14ac:dyDescent="0.25">
      <c r="A147" s="113"/>
      <c r="B147" s="114"/>
      <c r="C147" s="114"/>
      <c r="D147" s="114"/>
      <c r="E147" s="114"/>
      <c r="F147" s="114"/>
      <c r="G147" s="114"/>
      <c r="H147" s="114"/>
      <c r="I147" s="114"/>
      <c r="J147" s="115"/>
    </row>
    <row r="148" spans="1:10" s="112" customFormat="1" ht="24" customHeight="1" x14ac:dyDescent="0.25">
      <c r="A148" s="116" t="s">
        <v>168</v>
      </c>
      <c r="B148" s="23" t="s">
        <v>15</v>
      </c>
      <c r="C148" s="144" t="s">
        <v>175</v>
      </c>
      <c r="D148" s="145"/>
      <c r="E148" s="145"/>
      <c r="F148" s="145"/>
      <c r="G148" s="145"/>
      <c r="H148" s="145"/>
      <c r="I148" s="145"/>
      <c r="J148" s="146"/>
    </row>
    <row r="149" spans="1:10" s="112" customFormat="1" x14ac:dyDescent="0.25">
      <c r="A149" s="110" t="s">
        <v>11</v>
      </c>
      <c r="B149" s="110" t="s">
        <v>14</v>
      </c>
      <c r="C149" s="110" t="s">
        <v>12</v>
      </c>
      <c r="D149" s="110" t="s">
        <v>169</v>
      </c>
      <c r="E149" s="110"/>
      <c r="F149" s="110"/>
      <c r="G149" s="110"/>
      <c r="H149" s="110"/>
      <c r="I149" s="110" t="s">
        <v>170</v>
      </c>
      <c r="J149" s="110" t="s">
        <v>1</v>
      </c>
    </row>
    <row r="150" spans="1:10" s="112" customFormat="1" x14ac:dyDescent="0.25">
      <c r="A150" s="117"/>
      <c r="B150" s="31" t="s">
        <v>180</v>
      </c>
      <c r="C150" s="27" t="s">
        <v>171</v>
      </c>
      <c r="D150" s="1">
        <f>4</f>
        <v>4</v>
      </c>
      <c r="E150" s="119"/>
      <c r="F150" s="37"/>
      <c r="G150" s="38"/>
      <c r="H150" s="1"/>
      <c r="I150" s="1">
        <f>ROUND(D150,2)</f>
        <v>4</v>
      </c>
      <c r="J150" s="141"/>
    </row>
    <row r="151" spans="1:10" s="112" customFormat="1" hidden="1" x14ac:dyDescent="0.25">
      <c r="A151" s="117"/>
      <c r="B151" s="118">
        <f>Planilha1!B9</f>
        <v>0</v>
      </c>
      <c r="C151" s="27" t="s">
        <v>171</v>
      </c>
      <c r="D151" s="1"/>
      <c r="E151" s="119"/>
      <c r="F151" s="37"/>
      <c r="G151" s="38"/>
      <c r="H151" s="1"/>
      <c r="I151" s="1">
        <f>ROUND(D151,2)</f>
        <v>0</v>
      </c>
      <c r="J151" s="142"/>
    </row>
    <row r="152" spans="1:10" s="112" customFormat="1" hidden="1" x14ac:dyDescent="0.25">
      <c r="A152" s="117"/>
      <c r="B152" s="118">
        <f>Planilha1!B10</f>
        <v>0</v>
      </c>
      <c r="C152" s="27" t="s">
        <v>171</v>
      </c>
      <c r="D152" s="1"/>
      <c r="E152" s="1"/>
      <c r="F152" s="1"/>
      <c r="G152" s="1"/>
      <c r="H152" s="1"/>
      <c r="I152" s="1">
        <f>ROUND(D152,2)</f>
        <v>0</v>
      </c>
      <c r="J152" s="142"/>
    </row>
    <row r="153" spans="1:10" s="112" customFormat="1" x14ac:dyDescent="0.25">
      <c r="A153" s="150" t="s">
        <v>2</v>
      </c>
      <c r="B153" s="151"/>
      <c r="C153" s="151"/>
      <c r="D153" s="151"/>
      <c r="E153" s="151"/>
      <c r="F153" s="151"/>
      <c r="G153" s="151"/>
      <c r="H153" s="152"/>
      <c r="I153" s="30">
        <f>SUM(I150:I152)</f>
        <v>4</v>
      </c>
      <c r="J153" s="136"/>
    </row>
    <row r="154" spans="1:10" s="112" customFormat="1" x14ac:dyDescent="0.25">
      <c r="A154" s="113"/>
      <c r="B154" s="114"/>
      <c r="C154" s="114"/>
      <c r="D154" s="114"/>
      <c r="E154" s="114"/>
      <c r="F154" s="114"/>
      <c r="G154" s="114"/>
      <c r="H154" s="114"/>
      <c r="I154" s="114"/>
      <c r="J154" s="115"/>
    </row>
    <row r="155" spans="1:10" s="112" customFormat="1" ht="24" customHeight="1" x14ac:dyDescent="0.25">
      <c r="A155" s="116" t="s">
        <v>172</v>
      </c>
      <c r="B155" s="23" t="s">
        <v>15</v>
      </c>
      <c r="C155" s="144" t="s">
        <v>173</v>
      </c>
      <c r="D155" s="145"/>
      <c r="E155" s="145"/>
      <c r="F155" s="145"/>
      <c r="G155" s="145"/>
      <c r="H155" s="145"/>
      <c r="I155" s="145"/>
      <c r="J155" s="146"/>
    </row>
    <row r="156" spans="1:10" s="112" customFormat="1" x14ac:dyDescent="0.25">
      <c r="A156" s="110" t="s">
        <v>11</v>
      </c>
      <c r="B156" s="110" t="s">
        <v>14</v>
      </c>
      <c r="C156" s="110" t="s">
        <v>12</v>
      </c>
      <c r="D156" s="110" t="s">
        <v>169</v>
      </c>
      <c r="E156" s="110"/>
      <c r="F156" s="110"/>
      <c r="G156" s="110"/>
      <c r="H156" s="110"/>
      <c r="I156" s="110" t="s">
        <v>170</v>
      </c>
      <c r="J156" s="110" t="s">
        <v>1</v>
      </c>
    </row>
    <row r="157" spans="1:10" s="112" customFormat="1" x14ac:dyDescent="0.25">
      <c r="A157" s="117"/>
      <c r="B157" s="31" t="s">
        <v>176</v>
      </c>
      <c r="C157" s="27" t="s">
        <v>171</v>
      </c>
      <c r="D157" s="1">
        <v>2</v>
      </c>
      <c r="E157" s="119"/>
      <c r="F157" s="37"/>
      <c r="G157" s="38"/>
      <c r="H157" s="1"/>
      <c r="I157" s="1">
        <f>ROUND(D157,2)</f>
        <v>2</v>
      </c>
      <c r="J157" s="141"/>
    </row>
    <row r="158" spans="1:10" s="112" customFormat="1" x14ac:dyDescent="0.25">
      <c r="A158" s="117"/>
      <c r="B158" s="31" t="s">
        <v>177</v>
      </c>
      <c r="C158" s="27" t="s">
        <v>171</v>
      </c>
      <c r="D158" s="1">
        <v>2</v>
      </c>
      <c r="E158" s="119"/>
      <c r="F158" s="37"/>
      <c r="G158" s="38"/>
      <c r="H158" s="1"/>
      <c r="I158" s="1">
        <f t="shared" ref="I158:I160" si="8">ROUND(D158,2)</f>
        <v>2</v>
      </c>
      <c r="J158" s="142"/>
    </row>
    <row r="159" spans="1:10" s="112" customFormat="1" x14ac:dyDescent="0.25">
      <c r="A159" s="117"/>
      <c r="B159" s="31" t="s">
        <v>178</v>
      </c>
      <c r="C159" s="27" t="s">
        <v>171</v>
      </c>
      <c r="D159" s="1">
        <v>1</v>
      </c>
      <c r="E159" s="119"/>
      <c r="F159" s="37"/>
      <c r="G159" s="38"/>
      <c r="H159" s="1"/>
      <c r="I159" s="1">
        <f t="shared" si="8"/>
        <v>1</v>
      </c>
      <c r="J159" s="142"/>
    </row>
    <row r="160" spans="1:10" s="112" customFormat="1" x14ac:dyDescent="0.25">
      <c r="A160" s="117"/>
      <c r="B160" s="31" t="s">
        <v>179</v>
      </c>
      <c r="C160" s="27" t="s">
        <v>171</v>
      </c>
      <c r="D160" s="1">
        <v>1</v>
      </c>
      <c r="E160" s="1"/>
      <c r="F160" s="1"/>
      <c r="G160" s="1"/>
      <c r="H160" s="1"/>
      <c r="I160" s="1">
        <f t="shared" si="8"/>
        <v>1</v>
      </c>
      <c r="J160" s="142"/>
    </row>
    <row r="161" spans="1:10" s="112" customFormat="1" x14ac:dyDescent="0.25">
      <c r="A161" s="150" t="s">
        <v>2</v>
      </c>
      <c r="B161" s="151"/>
      <c r="C161" s="151"/>
      <c r="D161" s="151"/>
      <c r="E161" s="151"/>
      <c r="F161" s="151"/>
      <c r="G161" s="151"/>
      <c r="H161" s="152"/>
      <c r="I161" s="30">
        <f>SUM(I157:I160)</f>
        <v>6</v>
      </c>
      <c r="J161" s="136"/>
    </row>
    <row r="162" spans="1:10" s="112" customFormat="1" x14ac:dyDescent="0.25">
      <c r="A162" s="113"/>
      <c r="B162" s="114"/>
      <c r="C162" s="114"/>
      <c r="D162" s="114"/>
      <c r="E162" s="114"/>
      <c r="F162" s="114"/>
      <c r="G162" s="114"/>
      <c r="H162" s="114"/>
      <c r="I162" s="114"/>
      <c r="J162" s="115"/>
    </row>
    <row r="163" spans="1:10" s="112" customFormat="1" ht="24" customHeight="1" x14ac:dyDescent="0.25">
      <c r="A163" s="116" t="s">
        <v>174</v>
      </c>
      <c r="B163" s="23" t="s">
        <v>15</v>
      </c>
      <c r="C163" s="144" t="s">
        <v>188</v>
      </c>
      <c r="D163" s="145"/>
      <c r="E163" s="145"/>
      <c r="F163" s="145"/>
      <c r="G163" s="145"/>
      <c r="H163" s="145"/>
      <c r="I163" s="145"/>
      <c r="J163" s="146"/>
    </row>
    <row r="164" spans="1:10" s="112" customFormat="1" x14ac:dyDescent="0.25">
      <c r="A164" s="110" t="s">
        <v>11</v>
      </c>
      <c r="B164" s="110" t="s">
        <v>14</v>
      </c>
      <c r="C164" s="110" t="s">
        <v>12</v>
      </c>
      <c r="D164" s="110" t="s">
        <v>169</v>
      </c>
      <c r="E164" s="110"/>
      <c r="F164" s="110"/>
      <c r="G164" s="110"/>
      <c r="H164" s="110"/>
      <c r="I164" s="110" t="s">
        <v>170</v>
      </c>
      <c r="J164" s="110" t="s">
        <v>1</v>
      </c>
    </row>
    <row r="165" spans="1:10" s="112" customFormat="1" x14ac:dyDescent="0.25">
      <c r="A165" s="117"/>
      <c r="B165" s="31" t="s">
        <v>181</v>
      </c>
      <c r="C165" s="27" t="s">
        <v>32</v>
      </c>
      <c r="D165" s="1">
        <v>1</v>
      </c>
      <c r="E165" s="119"/>
      <c r="F165" s="37"/>
      <c r="G165" s="38"/>
      <c r="H165" s="1"/>
      <c r="I165" s="1">
        <f>ROUND(D165,2)</f>
        <v>1</v>
      </c>
      <c r="J165" s="120"/>
    </row>
    <row r="166" spans="1:10" s="112" customFormat="1" x14ac:dyDescent="0.25">
      <c r="A166" s="150" t="s">
        <v>2</v>
      </c>
      <c r="B166" s="151"/>
      <c r="C166" s="151"/>
      <c r="D166" s="151"/>
      <c r="E166" s="151"/>
      <c r="F166" s="151"/>
      <c r="G166" s="151"/>
      <c r="H166" s="152"/>
      <c r="I166" s="30">
        <f>SUM(I165:I165)</f>
        <v>1</v>
      </c>
      <c r="J166" s="121"/>
    </row>
    <row r="167" spans="1:10" s="112" customFormat="1" x14ac:dyDescent="0.25">
      <c r="A167" s="122"/>
      <c r="B167" s="123"/>
      <c r="C167" s="123"/>
      <c r="D167" s="123"/>
      <c r="E167" s="123"/>
      <c r="F167" s="123"/>
      <c r="G167" s="123"/>
      <c r="H167" s="123"/>
      <c r="I167" s="123"/>
      <c r="J167" s="124"/>
    </row>
    <row r="168" spans="1:10" x14ac:dyDescent="0.25">
      <c r="A168" s="44"/>
      <c r="B168" s="45"/>
      <c r="C168" s="106"/>
      <c r="D168" s="46"/>
      <c r="E168" s="46"/>
      <c r="F168" s="46"/>
      <c r="G168" s="46"/>
      <c r="H168" s="46"/>
      <c r="I168" s="46"/>
      <c r="J168" s="47"/>
    </row>
    <row r="169" spans="1:10" s="112" customFormat="1" ht="24" customHeight="1" x14ac:dyDescent="0.25">
      <c r="A169" s="116" t="s">
        <v>184</v>
      </c>
      <c r="B169" s="23" t="s">
        <v>15</v>
      </c>
      <c r="C169" s="144" t="s">
        <v>182</v>
      </c>
      <c r="D169" s="145"/>
      <c r="E169" s="145"/>
      <c r="F169" s="145"/>
      <c r="G169" s="145"/>
      <c r="H169" s="145"/>
      <c r="I169" s="145"/>
      <c r="J169" s="146"/>
    </row>
    <row r="170" spans="1:10" s="112" customFormat="1" x14ac:dyDescent="0.25">
      <c r="A170" s="110" t="s">
        <v>11</v>
      </c>
      <c r="B170" s="110" t="s">
        <v>14</v>
      </c>
      <c r="C170" s="110" t="s">
        <v>12</v>
      </c>
      <c r="D170" s="110" t="s">
        <v>13</v>
      </c>
      <c r="E170" s="110"/>
      <c r="F170" s="110"/>
      <c r="G170" s="110"/>
      <c r="H170" s="110" t="s">
        <v>20</v>
      </c>
      <c r="I170" s="125" t="s">
        <v>13</v>
      </c>
      <c r="J170" s="110" t="s">
        <v>1</v>
      </c>
    </row>
    <row r="171" spans="1:10" s="112" customFormat="1" x14ac:dyDescent="0.25">
      <c r="A171" s="117"/>
      <c r="B171" s="31" t="s">
        <v>187</v>
      </c>
      <c r="C171" s="27" t="s">
        <v>32</v>
      </c>
      <c r="D171" s="1">
        <f>D23</f>
        <v>531.22500000000002</v>
      </c>
      <c r="E171" s="119"/>
      <c r="F171" s="37"/>
      <c r="G171" s="38"/>
      <c r="H171" s="1">
        <v>1</v>
      </c>
      <c r="I171" s="1">
        <f>ROUND(D171*H171,2)</f>
        <v>531.23</v>
      </c>
      <c r="J171" s="120"/>
    </row>
    <row r="172" spans="1:10" s="112" customFormat="1" x14ac:dyDescent="0.25">
      <c r="A172" s="150" t="s">
        <v>2</v>
      </c>
      <c r="B172" s="151"/>
      <c r="C172" s="151"/>
      <c r="D172" s="151"/>
      <c r="E172" s="151"/>
      <c r="F172" s="151"/>
      <c r="G172" s="151"/>
      <c r="H172" s="152"/>
      <c r="I172" s="30">
        <f>SUM(I171:I171)</f>
        <v>531.23</v>
      </c>
      <c r="J172" s="121"/>
    </row>
    <row r="173" spans="1:10" s="112" customFormat="1" x14ac:dyDescent="0.25">
      <c r="A173" s="122"/>
      <c r="B173" s="123"/>
      <c r="C173" s="123"/>
      <c r="D173" s="123"/>
      <c r="E173" s="123"/>
      <c r="F173" s="123"/>
      <c r="G173" s="123"/>
      <c r="H173" s="123"/>
      <c r="I173" s="123"/>
      <c r="J173" s="124"/>
    </row>
    <row r="174" spans="1:10" s="112" customFormat="1" ht="24" customHeight="1" x14ac:dyDescent="0.25">
      <c r="A174" s="116" t="s">
        <v>185</v>
      </c>
      <c r="B174" s="23" t="s">
        <v>15</v>
      </c>
      <c r="C174" s="144" t="s">
        <v>183</v>
      </c>
      <c r="D174" s="145"/>
      <c r="E174" s="145"/>
      <c r="F174" s="145"/>
      <c r="G174" s="145"/>
      <c r="H174" s="145"/>
      <c r="I174" s="145"/>
      <c r="J174" s="146"/>
    </row>
    <row r="175" spans="1:10" s="112" customFormat="1" x14ac:dyDescent="0.25">
      <c r="A175" s="110" t="s">
        <v>11</v>
      </c>
      <c r="B175" s="110" t="s">
        <v>14</v>
      </c>
      <c r="C175" s="110" t="s">
        <v>12</v>
      </c>
      <c r="D175" s="110" t="s">
        <v>5</v>
      </c>
      <c r="E175" s="110"/>
      <c r="F175" s="110"/>
      <c r="G175" s="110"/>
      <c r="H175" s="110" t="s">
        <v>20</v>
      </c>
      <c r="I175" s="110" t="s">
        <v>4</v>
      </c>
      <c r="J175" s="110" t="s">
        <v>1</v>
      </c>
    </row>
    <row r="176" spans="1:10" s="112" customFormat="1" x14ac:dyDescent="0.25">
      <c r="A176" s="117"/>
      <c r="B176" s="31" t="s">
        <v>186</v>
      </c>
      <c r="C176" s="27" t="s">
        <v>32</v>
      </c>
      <c r="D176" s="1">
        <v>1.929</v>
      </c>
      <c r="E176" s="119"/>
      <c r="F176" s="37"/>
      <c r="G176" s="38"/>
      <c r="H176" s="1">
        <v>4</v>
      </c>
      <c r="I176" s="1">
        <f>ROUND(D176*H176,2)</f>
        <v>7.72</v>
      </c>
      <c r="J176" s="120"/>
    </row>
    <row r="177" spans="1:10" s="112" customFormat="1" x14ac:dyDescent="0.25">
      <c r="A177" s="150" t="s">
        <v>2</v>
      </c>
      <c r="B177" s="151"/>
      <c r="C177" s="151"/>
      <c r="D177" s="151"/>
      <c r="E177" s="151"/>
      <c r="F177" s="151"/>
      <c r="G177" s="151"/>
      <c r="H177" s="152"/>
      <c r="I177" s="30">
        <f>SUM(I176:I176)</f>
        <v>7.72</v>
      </c>
      <c r="J177" s="121"/>
    </row>
    <row r="178" spans="1:10" s="112" customFormat="1" x14ac:dyDescent="0.25">
      <c r="A178" s="122"/>
      <c r="B178" s="123"/>
      <c r="C178" s="123"/>
      <c r="D178" s="123"/>
      <c r="E178" s="123"/>
      <c r="F178" s="123"/>
      <c r="G178" s="123"/>
      <c r="H178" s="123"/>
      <c r="I178" s="123"/>
      <c r="J178" s="124"/>
    </row>
    <row r="179" spans="1:10" x14ac:dyDescent="0.25">
      <c r="A179" s="44"/>
      <c r="B179" s="45"/>
      <c r="C179" s="109"/>
      <c r="D179" s="46"/>
      <c r="E179" s="46"/>
      <c r="F179" s="46"/>
      <c r="G179" s="46"/>
      <c r="H179" s="46"/>
      <c r="I179" s="46"/>
      <c r="J179" s="47"/>
    </row>
    <row r="180" spans="1:10" x14ac:dyDescent="0.25">
      <c r="A180" s="159" t="s">
        <v>46</v>
      </c>
      <c r="B180" s="160"/>
      <c r="C180" s="105"/>
      <c r="D180" s="48"/>
      <c r="E180" s="160" t="s">
        <v>47</v>
      </c>
      <c r="F180" s="160"/>
      <c r="G180" s="48"/>
      <c r="H180" s="48"/>
      <c r="I180" s="48"/>
      <c r="J180" s="43"/>
    </row>
    <row r="181" spans="1:10" x14ac:dyDescent="0.25">
      <c r="A181" s="159"/>
      <c r="B181" s="160"/>
      <c r="C181" s="105"/>
      <c r="D181" s="48"/>
      <c r="E181" s="160"/>
      <c r="F181" s="160"/>
      <c r="G181" s="48"/>
      <c r="H181" s="48"/>
      <c r="I181" s="48"/>
      <c r="J181" s="43"/>
    </row>
    <row r="182" spans="1:10" x14ac:dyDescent="0.25">
      <c r="A182" s="159"/>
      <c r="B182" s="160"/>
      <c r="C182" s="161"/>
      <c r="D182" s="161"/>
      <c r="E182" s="160"/>
      <c r="F182" s="160"/>
      <c r="G182" s="49"/>
      <c r="H182" s="50"/>
      <c r="I182" s="50"/>
      <c r="J182" s="43"/>
    </row>
    <row r="183" spans="1:10" x14ac:dyDescent="0.25">
      <c r="A183" s="42"/>
      <c r="B183" s="51"/>
      <c r="C183" s="162" t="s">
        <v>48</v>
      </c>
      <c r="D183" s="162"/>
      <c r="E183" s="52"/>
      <c r="F183" s="52"/>
      <c r="G183" s="162" t="s">
        <v>89</v>
      </c>
      <c r="H183" s="162"/>
      <c r="I183" s="162"/>
      <c r="J183" s="43"/>
    </row>
    <row r="184" spans="1:10" x14ac:dyDescent="0.25">
      <c r="A184" s="42"/>
      <c r="B184" s="51"/>
      <c r="C184" s="163" t="s">
        <v>49</v>
      </c>
      <c r="D184" s="163"/>
      <c r="E184" s="52"/>
      <c r="F184" s="52"/>
      <c r="G184" s="163"/>
      <c r="H184" s="163"/>
      <c r="I184" s="163"/>
      <c r="J184" s="43"/>
    </row>
    <row r="185" spans="1:10" x14ac:dyDescent="0.25">
      <c r="A185" s="53"/>
      <c r="B185" s="54"/>
      <c r="C185" s="107"/>
      <c r="D185" s="49"/>
      <c r="E185" s="49"/>
      <c r="F185" s="49"/>
      <c r="G185" s="49"/>
      <c r="H185" s="49"/>
      <c r="I185" s="49"/>
      <c r="J185" s="55"/>
    </row>
    <row r="197" ht="13.2" customHeight="1" x14ac:dyDescent="0.25"/>
    <row r="223" ht="24" customHeight="1" x14ac:dyDescent="0.25"/>
    <row r="224" ht="13.2" customHeight="1" x14ac:dyDescent="0.25"/>
    <row r="228" ht="13.2" customHeight="1" x14ac:dyDescent="0.25"/>
    <row r="230" ht="13.2" customHeight="1" x14ac:dyDescent="0.25"/>
    <row r="233" ht="24" customHeight="1" x14ac:dyDescent="0.25"/>
    <row r="234" ht="13.2" customHeight="1" x14ac:dyDescent="0.25"/>
    <row r="237" ht="13.2" customHeight="1" x14ac:dyDescent="0.25"/>
    <row r="238" ht="13.2" customHeight="1" x14ac:dyDescent="0.25"/>
    <row r="239" ht="13.2" customHeight="1" x14ac:dyDescent="0.25"/>
    <row r="240" ht="13.2" customHeight="1" x14ac:dyDescent="0.25"/>
    <row r="242" ht="7.95" customHeight="1" x14ac:dyDescent="0.25"/>
    <row r="243" ht="14.4" customHeight="1" x14ac:dyDescent="0.25"/>
    <row r="244" ht="13.8" customHeight="1" x14ac:dyDescent="0.25"/>
    <row r="247" ht="7.95" customHeight="1" x14ac:dyDescent="0.25"/>
  </sheetData>
  <mergeCells count="129">
    <mergeCell ref="C169:J169"/>
    <mergeCell ref="A172:H172"/>
    <mergeCell ref="B143:I145"/>
    <mergeCell ref="A180:B182"/>
    <mergeCell ref="E180:F182"/>
    <mergeCell ref="C182:D182"/>
    <mergeCell ref="C183:D183"/>
    <mergeCell ref="G183:I184"/>
    <mergeCell ref="C184:D184"/>
    <mergeCell ref="C174:J174"/>
    <mergeCell ref="A177:H177"/>
    <mergeCell ref="A135:J135"/>
    <mergeCell ref="C136:J136"/>
    <mergeCell ref="J138:J140"/>
    <mergeCell ref="A140:H140"/>
    <mergeCell ref="A141:J141"/>
    <mergeCell ref="B142:I142"/>
    <mergeCell ref="C163:J163"/>
    <mergeCell ref="A166:H166"/>
    <mergeCell ref="C148:J148"/>
    <mergeCell ref="A153:H153"/>
    <mergeCell ref="C155:J155"/>
    <mergeCell ref="A161:H161"/>
    <mergeCell ref="B146:J146"/>
    <mergeCell ref="J150:J153"/>
    <mergeCell ref="J157:J161"/>
    <mergeCell ref="A127:J127"/>
    <mergeCell ref="B128:J128"/>
    <mergeCell ref="A129:J129"/>
    <mergeCell ref="C130:J130"/>
    <mergeCell ref="J132:J134"/>
    <mergeCell ref="A134:H134"/>
    <mergeCell ref="J118:J120"/>
    <mergeCell ref="A120:H120"/>
    <mergeCell ref="A121:J121"/>
    <mergeCell ref="C122:J122"/>
    <mergeCell ref="J124:J126"/>
    <mergeCell ref="A126:H126"/>
    <mergeCell ref="A109:J109"/>
    <mergeCell ref="C110:J110"/>
    <mergeCell ref="J112:J114"/>
    <mergeCell ref="A114:H114"/>
    <mergeCell ref="A115:J115"/>
    <mergeCell ref="C116:J116"/>
    <mergeCell ref="A101:J101"/>
    <mergeCell ref="C102:J102"/>
    <mergeCell ref="J104:J106"/>
    <mergeCell ref="A106:H106"/>
    <mergeCell ref="A107:J107"/>
    <mergeCell ref="A108:J108"/>
    <mergeCell ref="J92:J94"/>
    <mergeCell ref="A94:H94"/>
    <mergeCell ref="A95:J95"/>
    <mergeCell ref="C96:J96"/>
    <mergeCell ref="J98:J100"/>
    <mergeCell ref="A100:H100"/>
    <mergeCell ref="J84:J86"/>
    <mergeCell ref="A86:H86"/>
    <mergeCell ref="A87:J87"/>
    <mergeCell ref="A88:J88"/>
    <mergeCell ref="A89:J89"/>
    <mergeCell ref="C90:J90"/>
    <mergeCell ref="A75:J75"/>
    <mergeCell ref="C76:J76"/>
    <mergeCell ref="J78:J80"/>
    <mergeCell ref="A80:H80"/>
    <mergeCell ref="A81:J81"/>
    <mergeCell ref="C82:J82"/>
    <mergeCell ref="A67:J67"/>
    <mergeCell ref="A68:J68"/>
    <mergeCell ref="A69:J69"/>
    <mergeCell ref="C70:J70"/>
    <mergeCell ref="J72:J74"/>
    <mergeCell ref="A74:H74"/>
    <mergeCell ref="A59:J59"/>
    <mergeCell ref="C60:J60"/>
    <mergeCell ref="J62:J64"/>
    <mergeCell ref="A64:H64"/>
    <mergeCell ref="A65:J65"/>
    <mergeCell ref="B66:J66"/>
    <mergeCell ref="A51:J51"/>
    <mergeCell ref="A52:J52"/>
    <mergeCell ref="A53:J53"/>
    <mergeCell ref="C54:J54"/>
    <mergeCell ref="J56:J58"/>
    <mergeCell ref="A58:H58"/>
    <mergeCell ref="J44:J45"/>
    <mergeCell ref="A45:H45"/>
    <mergeCell ref="A46:J46"/>
    <mergeCell ref="C47:J47"/>
    <mergeCell ref="J49:J50"/>
    <mergeCell ref="A50:H50"/>
    <mergeCell ref="C42:J42"/>
    <mergeCell ref="A39:J39"/>
    <mergeCell ref="A40:J40"/>
    <mergeCell ref="A41:J41"/>
    <mergeCell ref="J31:J33"/>
    <mergeCell ref="A33:H33"/>
    <mergeCell ref="A34:J34"/>
    <mergeCell ref="C35:J35"/>
    <mergeCell ref="J37:J38"/>
    <mergeCell ref="A38:H38"/>
    <mergeCell ref="J23:J25"/>
    <mergeCell ref="A25:H25"/>
    <mergeCell ref="A26:J26"/>
    <mergeCell ref="A27:J27"/>
    <mergeCell ref="A28:J28"/>
    <mergeCell ref="C29:J29"/>
    <mergeCell ref="A16:J16"/>
    <mergeCell ref="B17:J17"/>
    <mergeCell ref="A18:J18"/>
    <mergeCell ref="B19:J19"/>
    <mergeCell ref="A20:J20"/>
    <mergeCell ref="C21:J21"/>
    <mergeCell ref="C12:J12"/>
    <mergeCell ref="J14:J15"/>
    <mergeCell ref="A15:H15"/>
    <mergeCell ref="B5:J5"/>
    <mergeCell ref="A6:J6"/>
    <mergeCell ref="C7:J7"/>
    <mergeCell ref="J9:J10"/>
    <mergeCell ref="A10:H10"/>
    <mergeCell ref="A11:J11"/>
    <mergeCell ref="A1:J1"/>
    <mergeCell ref="B2:G2"/>
    <mergeCell ref="H2:I2"/>
    <mergeCell ref="B3:G3"/>
    <mergeCell ref="H3:I3"/>
    <mergeCell ref="A4:J4"/>
  </mergeCells>
  <printOptions horizontalCentered="1"/>
  <pageMargins left="0.23622047244094491" right="0.23622047244094491" top="0.74803149606299213" bottom="0.55118110236220474" header="0.31496062992125984" footer="0.31496062992125984"/>
  <pageSetup paperSize="9" scale="87" fitToHeight="0" orientation="landscape" horizontalDpi="360" verticalDpi="360"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485F4-A1BE-4D9F-B6ED-4D38D88FF010}">
  <dimension ref="A1"/>
  <sheetViews>
    <sheetView topLeftCell="A9" zoomScale="70" zoomScaleNormal="70" workbookViewId="0">
      <selection activeCell="C50" sqref="C50"/>
    </sheetView>
  </sheetViews>
  <sheetFormatPr defaultRowHeight="13.2" x14ac:dyDescent="0.25"/>
  <cols>
    <col min="1" max="1" width="7.6640625" customWidth="1"/>
    <col min="2" max="3" width="32.6640625" customWidth="1"/>
    <col min="4" max="10" width="16.6640625" customWidth="1"/>
  </cols>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0"/>
  <sheetViews>
    <sheetView view="pageBreakPreview" zoomScaleNormal="100" zoomScaleSheetLayoutView="100" workbookViewId="0">
      <selection activeCell="A13" sqref="A13"/>
    </sheetView>
  </sheetViews>
  <sheetFormatPr defaultRowHeight="12" x14ac:dyDescent="0.25"/>
  <cols>
    <col min="1" max="1" width="28.77734375" style="56" customWidth="1"/>
    <col min="2" max="10" width="14.77734375" style="56" customWidth="1"/>
    <col min="11" max="16384" width="8.88671875" style="56"/>
  </cols>
  <sheetData>
    <row r="1" spans="1:11" ht="48" x14ac:dyDescent="0.25">
      <c r="A1" s="164" t="s">
        <v>10</v>
      </c>
      <c r="B1" s="164"/>
      <c r="C1" s="164"/>
      <c r="D1" s="164"/>
      <c r="E1" s="164"/>
      <c r="F1" s="164"/>
      <c r="G1" s="164"/>
      <c r="H1" s="164"/>
      <c r="I1" s="164"/>
      <c r="J1" s="164"/>
      <c r="K1" s="58" t="s">
        <v>99</v>
      </c>
    </row>
    <row r="2" spans="1:11" ht="13.8" customHeight="1" x14ac:dyDescent="0.25">
      <c r="A2" s="4" t="s">
        <v>3</v>
      </c>
      <c r="B2" s="165" t="str">
        <f>'M.C. R01'!B2</f>
        <v>RECUPERAÇÃO DE ESTRADA VICINAL, COM PAVIMENTAÇÃO EM CONCRETO BETUMINOSO USINADO A QUENTE (CBUQ).</v>
      </c>
      <c r="C2" s="165"/>
      <c r="D2" s="165"/>
      <c r="E2" s="165"/>
      <c r="F2" s="165"/>
      <c r="G2" s="165"/>
      <c r="H2" s="165"/>
      <c r="I2" s="165"/>
      <c r="J2" s="166"/>
    </row>
    <row r="3" spans="1:11" ht="13.8" customHeight="1" x14ac:dyDescent="0.25">
      <c r="A3" s="4" t="s">
        <v>0</v>
      </c>
      <c r="B3" s="165" t="str">
        <f>'M.C. R01'!B3</f>
        <v>ESTRADA VICINAL ENTRE AS COMUNIDADES DE NOVA MINDA E VILA DE ANDU, NO MUNICÍPIO DE JAPONVAR / MG.</v>
      </c>
      <c r="C3" s="165"/>
      <c r="D3" s="165"/>
      <c r="E3" s="165"/>
      <c r="F3" s="165"/>
      <c r="G3" s="165"/>
      <c r="H3" s="165"/>
      <c r="I3" s="165"/>
      <c r="J3" s="166"/>
    </row>
    <row r="4" spans="1:11" x14ac:dyDescent="0.25">
      <c r="A4" s="136"/>
      <c r="B4" s="136"/>
      <c r="C4" s="136"/>
      <c r="D4" s="136"/>
      <c r="E4" s="136"/>
      <c r="F4" s="136"/>
      <c r="G4" s="136"/>
      <c r="H4" s="136"/>
      <c r="I4" s="136"/>
      <c r="J4" s="136"/>
    </row>
    <row r="5" spans="1:11" s="73" customFormat="1" ht="22.8" x14ac:dyDescent="0.25">
      <c r="A5" s="80" t="s">
        <v>107</v>
      </c>
      <c r="B5" s="81" t="s">
        <v>13</v>
      </c>
      <c r="C5" s="81" t="s">
        <v>100</v>
      </c>
      <c r="D5" s="81" t="s">
        <v>101</v>
      </c>
      <c r="E5" s="81" t="s">
        <v>102</v>
      </c>
      <c r="F5" s="81" t="s">
        <v>103</v>
      </c>
      <c r="G5" s="81" t="s">
        <v>104</v>
      </c>
      <c r="H5" s="81" t="s">
        <v>105</v>
      </c>
      <c r="I5" s="81" t="s">
        <v>106</v>
      </c>
      <c r="J5" s="82" t="s">
        <v>108</v>
      </c>
    </row>
    <row r="6" spans="1:11" s="73" customFormat="1" x14ac:dyDescent="0.25">
      <c r="A6" s="83" t="s">
        <v>191</v>
      </c>
      <c r="B6" s="1">
        <v>675</v>
      </c>
      <c r="C6" s="1">
        <f>Tabela1[[#This Row],[Comprimento (m)]]*(Tabela1[[#This Row],[Largura com meio fio (m)]])</f>
        <v>4927.5000000000009</v>
      </c>
      <c r="D6" s="1">
        <f>Tabela1[[#This Row],[Comprimento (m)]]*Tabela1[[#This Row],[Largura da via (m)]]</f>
        <v>4320</v>
      </c>
      <c r="E6" s="1">
        <f>Tabela1[[#This Row],[Comprimento (m)]]*2</f>
        <v>1350</v>
      </c>
      <c r="F6" s="1">
        <v>0</v>
      </c>
      <c r="G6" s="1">
        <v>6.4</v>
      </c>
      <c r="H6" s="1">
        <f>Tabela1[[#This Row],[Largura da via (m)]]+0.9</f>
        <v>7.3000000000000007</v>
      </c>
      <c r="I6" s="24"/>
      <c r="J6" s="167" t="s">
        <v>113</v>
      </c>
    </row>
    <row r="7" spans="1:11" s="73" customFormat="1" hidden="1" x14ac:dyDescent="0.25">
      <c r="A7" s="83"/>
      <c r="B7" s="1"/>
      <c r="C7" s="1"/>
      <c r="D7" s="1"/>
      <c r="E7" s="1"/>
      <c r="F7" s="1"/>
      <c r="G7" s="1"/>
      <c r="H7" s="1"/>
      <c r="I7" s="24"/>
      <c r="J7" s="168"/>
    </row>
    <row r="8" spans="1:11" s="73" customFormat="1" ht="12" hidden="1" customHeight="1" x14ac:dyDescent="0.25">
      <c r="A8" s="83"/>
      <c r="B8" s="90"/>
      <c r="C8" s="2"/>
      <c r="D8" s="2"/>
      <c r="E8" s="2"/>
      <c r="F8" s="2"/>
      <c r="G8" s="2"/>
      <c r="H8" s="2"/>
      <c r="I8" s="2"/>
      <c r="J8" s="168"/>
    </row>
    <row r="9" spans="1:11" s="73" customFormat="1" ht="12" hidden="1" customHeight="1" x14ac:dyDescent="0.25">
      <c r="A9" s="83"/>
      <c r="B9" s="90"/>
      <c r="C9" s="2"/>
      <c r="D9" s="2"/>
      <c r="E9" s="2"/>
      <c r="F9" s="2"/>
      <c r="G9" s="2"/>
      <c r="H9" s="2"/>
      <c r="I9" s="2"/>
      <c r="J9" s="168"/>
    </row>
    <row r="10" spans="1:11" s="73" customFormat="1" ht="12" hidden="1" customHeight="1" x14ac:dyDescent="0.25">
      <c r="A10" s="83"/>
      <c r="B10" s="91"/>
      <c r="C10" s="1"/>
      <c r="D10" s="1"/>
      <c r="E10" s="2"/>
      <c r="F10" s="1"/>
      <c r="G10" s="1"/>
      <c r="H10" s="1"/>
      <c r="I10" s="2"/>
      <c r="J10" s="168"/>
    </row>
    <row r="11" spans="1:11" s="73" customFormat="1" ht="12" hidden="1" customHeight="1" x14ac:dyDescent="0.25">
      <c r="A11" s="83"/>
      <c r="B11" s="91"/>
      <c r="C11" s="1"/>
      <c r="D11" s="1"/>
      <c r="E11" s="2"/>
      <c r="F11" s="1"/>
      <c r="G11" s="1"/>
      <c r="H11" s="1"/>
      <c r="I11" s="2"/>
      <c r="J11" s="168"/>
    </row>
    <row r="12" spans="1:11" s="73" customFormat="1" ht="12" customHeight="1" x14ac:dyDescent="0.25">
      <c r="A12" s="83"/>
      <c r="B12" s="90"/>
      <c r="C12" s="2"/>
      <c r="D12" s="2"/>
      <c r="E12" s="2"/>
      <c r="F12" s="2"/>
      <c r="G12" s="2"/>
      <c r="H12" s="2"/>
      <c r="I12" s="2"/>
      <c r="J12" s="168"/>
    </row>
    <row r="13" spans="1:11" s="73" customFormat="1" x14ac:dyDescent="0.25">
      <c r="A13" s="92"/>
      <c r="B13" s="65"/>
      <c r="C13" s="84">
        <f>ROUND(SUM(C5:C12),2)</f>
        <v>4927.5</v>
      </c>
      <c r="D13" s="84">
        <f>ROUND(SUM(D5:D12),2)</f>
        <v>4320</v>
      </c>
      <c r="E13" s="85">
        <f>ROUND(SUM(E5:E12),2)</f>
        <v>1350</v>
      </c>
      <c r="F13" s="85">
        <f>ROUND(SUM(F5:F12),2)</f>
        <v>0</v>
      </c>
      <c r="G13" s="66"/>
      <c r="H13" s="66"/>
      <c r="I13" s="66"/>
      <c r="J13" s="169"/>
    </row>
    <row r="14" spans="1:11" x14ac:dyDescent="0.25">
      <c r="A14" s="136"/>
      <c r="B14" s="136"/>
      <c r="C14" s="136"/>
      <c r="D14" s="136"/>
      <c r="E14" s="136"/>
      <c r="F14" s="136"/>
      <c r="G14" s="136"/>
      <c r="H14" s="136"/>
      <c r="I14" s="136"/>
      <c r="J14" s="136"/>
    </row>
    <row r="15" spans="1:11" x14ac:dyDescent="0.25">
      <c r="A15" s="170" t="s">
        <v>46</v>
      </c>
      <c r="B15" s="171"/>
      <c r="C15" s="67"/>
      <c r="D15" s="68"/>
      <c r="E15" s="93"/>
      <c r="F15" s="172" t="s">
        <v>47</v>
      </c>
      <c r="G15" s="172"/>
      <c r="H15" s="68"/>
      <c r="I15" s="68"/>
      <c r="J15" s="87"/>
    </row>
    <row r="16" spans="1:11" x14ac:dyDescent="0.25">
      <c r="A16" s="170"/>
      <c r="B16" s="171"/>
      <c r="C16" s="67"/>
      <c r="D16" s="68"/>
      <c r="E16" s="93"/>
      <c r="F16" s="172"/>
      <c r="G16" s="172"/>
      <c r="H16" s="68"/>
      <c r="I16" s="68"/>
      <c r="J16" s="87"/>
    </row>
    <row r="17" spans="1:10" x14ac:dyDescent="0.25">
      <c r="A17" s="170"/>
      <c r="B17" s="171"/>
      <c r="C17" s="175"/>
      <c r="D17" s="175"/>
      <c r="E17" s="175"/>
      <c r="F17" s="172"/>
      <c r="G17" s="172"/>
      <c r="H17" s="177"/>
      <c r="I17" s="177"/>
      <c r="J17" s="178"/>
    </row>
    <row r="18" spans="1:10" x14ac:dyDescent="0.25">
      <c r="A18" s="70"/>
      <c r="B18" s="71"/>
      <c r="C18" s="173" t="s">
        <v>48</v>
      </c>
      <c r="D18" s="173"/>
      <c r="E18" s="173"/>
      <c r="F18" s="72"/>
      <c r="G18" s="72"/>
      <c r="H18" s="173" t="s">
        <v>89</v>
      </c>
      <c r="I18" s="173"/>
      <c r="J18" s="174"/>
    </row>
    <row r="19" spans="1:10" x14ac:dyDescent="0.25">
      <c r="A19" s="70"/>
      <c r="B19" s="71"/>
      <c r="C19" s="175" t="s">
        <v>49</v>
      </c>
      <c r="D19" s="175"/>
      <c r="E19" s="175"/>
      <c r="F19" s="72"/>
      <c r="G19" s="72"/>
      <c r="H19" s="175"/>
      <c r="I19" s="175"/>
      <c r="J19" s="176"/>
    </row>
    <row r="20" spans="1:10" x14ac:dyDescent="0.25">
      <c r="A20" s="74"/>
      <c r="B20" s="75"/>
      <c r="C20" s="76"/>
      <c r="D20" s="77"/>
      <c r="E20" s="78"/>
      <c r="F20" s="78"/>
      <c r="G20" s="77"/>
      <c r="H20" s="77"/>
      <c r="I20" s="77"/>
      <c r="J20" s="79"/>
    </row>
  </sheetData>
  <mergeCells count="13">
    <mergeCell ref="A15:B17"/>
    <mergeCell ref="F15:G17"/>
    <mergeCell ref="H18:J19"/>
    <mergeCell ref="C19:E19"/>
    <mergeCell ref="C18:E18"/>
    <mergeCell ref="C17:E17"/>
    <mergeCell ref="H17:J17"/>
    <mergeCell ref="A14:J14"/>
    <mergeCell ref="A1:J1"/>
    <mergeCell ref="B2:J2"/>
    <mergeCell ref="B3:J3"/>
    <mergeCell ref="A4:J4"/>
    <mergeCell ref="J6:J13"/>
  </mergeCells>
  <printOptions horizontalCentered="1"/>
  <pageMargins left="0.51181102362204722" right="0.51181102362204722" top="0.78740157480314965" bottom="0.78740157480314965" header="0.31496062992125984" footer="0.31496062992125984"/>
  <pageSetup paperSize="9" scale="94" fitToHeight="0" orientation="landscape" horizontalDpi="360" verticalDpi="36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6"/>
  <sheetViews>
    <sheetView view="pageBreakPreview" zoomScaleNormal="100" zoomScaleSheetLayoutView="100" workbookViewId="0">
      <selection activeCell="B21" sqref="B21:C23"/>
    </sheetView>
  </sheetViews>
  <sheetFormatPr defaultRowHeight="12" x14ac:dyDescent="0.25"/>
  <cols>
    <col min="1" max="1" width="6.5546875" style="57" customWidth="1"/>
    <col min="2" max="2" width="7.77734375" style="57" customWidth="1"/>
    <col min="3" max="4" width="28.77734375" style="57" customWidth="1"/>
    <col min="5" max="5" width="14.77734375" style="57" customWidth="1"/>
    <col min="6" max="6" width="28.77734375" style="57" customWidth="1"/>
    <col min="7" max="256" width="8.88671875" style="57"/>
    <col min="257" max="257" width="15.6640625" style="57" customWidth="1"/>
    <col min="258" max="258" width="30.6640625" style="57" customWidth="1"/>
    <col min="259" max="260" width="15.6640625" style="57" customWidth="1"/>
    <col min="261" max="261" width="30.6640625" style="57" customWidth="1"/>
    <col min="262" max="262" width="15.6640625" style="57" customWidth="1"/>
    <col min="263" max="512" width="8.88671875" style="57"/>
    <col min="513" max="513" width="15.6640625" style="57" customWidth="1"/>
    <col min="514" max="514" width="30.6640625" style="57" customWidth="1"/>
    <col min="515" max="516" width="15.6640625" style="57" customWidth="1"/>
    <col min="517" max="517" width="30.6640625" style="57" customWidth="1"/>
    <col min="518" max="518" width="15.6640625" style="57" customWidth="1"/>
    <col min="519" max="768" width="8.88671875" style="57"/>
    <col min="769" max="769" width="15.6640625" style="57" customWidth="1"/>
    <col min="770" max="770" width="30.6640625" style="57" customWidth="1"/>
    <col min="771" max="772" width="15.6640625" style="57" customWidth="1"/>
    <col min="773" max="773" width="30.6640625" style="57" customWidth="1"/>
    <col min="774" max="774" width="15.6640625" style="57" customWidth="1"/>
    <col min="775" max="1024" width="8.88671875" style="57"/>
    <col min="1025" max="1025" width="15.6640625" style="57" customWidth="1"/>
    <col min="1026" max="1026" width="30.6640625" style="57" customWidth="1"/>
    <col min="1027" max="1028" width="15.6640625" style="57" customWidth="1"/>
    <col min="1029" max="1029" width="30.6640625" style="57" customWidth="1"/>
    <col min="1030" max="1030" width="15.6640625" style="57" customWidth="1"/>
    <col min="1031" max="1280" width="8.88671875" style="57"/>
    <col min="1281" max="1281" width="15.6640625" style="57" customWidth="1"/>
    <col min="1282" max="1282" width="30.6640625" style="57" customWidth="1"/>
    <col min="1283" max="1284" width="15.6640625" style="57" customWidth="1"/>
    <col min="1285" max="1285" width="30.6640625" style="57" customWidth="1"/>
    <col min="1286" max="1286" width="15.6640625" style="57" customWidth="1"/>
    <col min="1287" max="1536" width="8.88671875" style="57"/>
    <col min="1537" max="1537" width="15.6640625" style="57" customWidth="1"/>
    <col min="1538" max="1538" width="30.6640625" style="57" customWidth="1"/>
    <col min="1539" max="1540" width="15.6640625" style="57" customWidth="1"/>
    <col min="1541" max="1541" width="30.6640625" style="57" customWidth="1"/>
    <col min="1542" max="1542" width="15.6640625" style="57" customWidth="1"/>
    <col min="1543" max="1792" width="8.88671875" style="57"/>
    <col min="1793" max="1793" width="15.6640625" style="57" customWidth="1"/>
    <col min="1794" max="1794" width="30.6640625" style="57" customWidth="1"/>
    <col min="1795" max="1796" width="15.6640625" style="57" customWidth="1"/>
    <col min="1797" max="1797" width="30.6640625" style="57" customWidth="1"/>
    <col min="1798" max="1798" width="15.6640625" style="57" customWidth="1"/>
    <col min="1799" max="2048" width="8.88671875" style="57"/>
    <col min="2049" max="2049" width="15.6640625" style="57" customWidth="1"/>
    <col min="2050" max="2050" width="30.6640625" style="57" customWidth="1"/>
    <col min="2051" max="2052" width="15.6640625" style="57" customWidth="1"/>
    <col min="2053" max="2053" width="30.6640625" style="57" customWidth="1"/>
    <col min="2054" max="2054" width="15.6640625" style="57" customWidth="1"/>
    <col min="2055" max="2304" width="8.88671875" style="57"/>
    <col min="2305" max="2305" width="15.6640625" style="57" customWidth="1"/>
    <col min="2306" max="2306" width="30.6640625" style="57" customWidth="1"/>
    <col min="2307" max="2308" width="15.6640625" style="57" customWidth="1"/>
    <col min="2309" max="2309" width="30.6640625" style="57" customWidth="1"/>
    <col min="2310" max="2310" width="15.6640625" style="57" customWidth="1"/>
    <col min="2311" max="2560" width="8.88671875" style="57"/>
    <col min="2561" max="2561" width="15.6640625" style="57" customWidth="1"/>
    <col min="2562" max="2562" width="30.6640625" style="57" customWidth="1"/>
    <col min="2563" max="2564" width="15.6640625" style="57" customWidth="1"/>
    <col min="2565" max="2565" width="30.6640625" style="57" customWidth="1"/>
    <col min="2566" max="2566" width="15.6640625" style="57" customWidth="1"/>
    <col min="2567" max="2816" width="8.88671875" style="57"/>
    <col min="2817" max="2817" width="15.6640625" style="57" customWidth="1"/>
    <col min="2818" max="2818" width="30.6640625" style="57" customWidth="1"/>
    <col min="2819" max="2820" width="15.6640625" style="57" customWidth="1"/>
    <col min="2821" max="2821" width="30.6640625" style="57" customWidth="1"/>
    <col min="2822" max="2822" width="15.6640625" style="57" customWidth="1"/>
    <col min="2823" max="3072" width="8.88671875" style="57"/>
    <col min="3073" max="3073" width="15.6640625" style="57" customWidth="1"/>
    <col min="3074" max="3074" width="30.6640625" style="57" customWidth="1"/>
    <col min="3075" max="3076" width="15.6640625" style="57" customWidth="1"/>
    <col min="3077" max="3077" width="30.6640625" style="57" customWidth="1"/>
    <col min="3078" max="3078" width="15.6640625" style="57" customWidth="1"/>
    <col min="3079" max="3328" width="8.88671875" style="57"/>
    <col min="3329" max="3329" width="15.6640625" style="57" customWidth="1"/>
    <col min="3330" max="3330" width="30.6640625" style="57" customWidth="1"/>
    <col min="3331" max="3332" width="15.6640625" style="57" customWidth="1"/>
    <col min="3333" max="3333" width="30.6640625" style="57" customWidth="1"/>
    <col min="3334" max="3334" width="15.6640625" style="57" customWidth="1"/>
    <col min="3335" max="3584" width="8.88671875" style="57"/>
    <col min="3585" max="3585" width="15.6640625" style="57" customWidth="1"/>
    <col min="3586" max="3586" width="30.6640625" style="57" customWidth="1"/>
    <col min="3587" max="3588" width="15.6640625" style="57" customWidth="1"/>
    <col min="3589" max="3589" width="30.6640625" style="57" customWidth="1"/>
    <col min="3590" max="3590" width="15.6640625" style="57" customWidth="1"/>
    <col min="3591" max="3840" width="8.88671875" style="57"/>
    <col min="3841" max="3841" width="15.6640625" style="57" customWidth="1"/>
    <col min="3842" max="3842" width="30.6640625" style="57" customWidth="1"/>
    <col min="3843" max="3844" width="15.6640625" style="57" customWidth="1"/>
    <col min="3845" max="3845" width="30.6640625" style="57" customWidth="1"/>
    <col min="3846" max="3846" width="15.6640625" style="57" customWidth="1"/>
    <col min="3847" max="4096" width="8.88671875" style="57"/>
    <col min="4097" max="4097" width="15.6640625" style="57" customWidth="1"/>
    <col min="4098" max="4098" width="30.6640625" style="57" customWidth="1"/>
    <col min="4099" max="4100" width="15.6640625" style="57" customWidth="1"/>
    <col min="4101" max="4101" width="30.6640625" style="57" customWidth="1"/>
    <col min="4102" max="4102" width="15.6640625" style="57" customWidth="1"/>
    <col min="4103" max="4352" width="8.88671875" style="57"/>
    <col min="4353" max="4353" width="15.6640625" style="57" customWidth="1"/>
    <col min="4354" max="4354" width="30.6640625" style="57" customWidth="1"/>
    <col min="4355" max="4356" width="15.6640625" style="57" customWidth="1"/>
    <col min="4357" max="4357" width="30.6640625" style="57" customWidth="1"/>
    <col min="4358" max="4358" width="15.6640625" style="57" customWidth="1"/>
    <col min="4359" max="4608" width="8.88671875" style="57"/>
    <col min="4609" max="4609" width="15.6640625" style="57" customWidth="1"/>
    <col min="4610" max="4610" width="30.6640625" style="57" customWidth="1"/>
    <col min="4611" max="4612" width="15.6640625" style="57" customWidth="1"/>
    <col min="4613" max="4613" width="30.6640625" style="57" customWidth="1"/>
    <col min="4614" max="4614" width="15.6640625" style="57" customWidth="1"/>
    <col min="4615" max="4864" width="8.88671875" style="57"/>
    <col min="4865" max="4865" width="15.6640625" style="57" customWidth="1"/>
    <col min="4866" max="4866" width="30.6640625" style="57" customWidth="1"/>
    <col min="4867" max="4868" width="15.6640625" style="57" customWidth="1"/>
    <col min="4869" max="4869" width="30.6640625" style="57" customWidth="1"/>
    <col min="4870" max="4870" width="15.6640625" style="57" customWidth="1"/>
    <col min="4871" max="5120" width="8.88671875" style="57"/>
    <col min="5121" max="5121" width="15.6640625" style="57" customWidth="1"/>
    <col min="5122" max="5122" width="30.6640625" style="57" customWidth="1"/>
    <col min="5123" max="5124" width="15.6640625" style="57" customWidth="1"/>
    <col min="5125" max="5125" width="30.6640625" style="57" customWidth="1"/>
    <col min="5126" max="5126" width="15.6640625" style="57" customWidth="1"/>
    <col min="5127" max="5376" width="8.88671875" style="57"/>
    <col min="5377" max="5377" width="15.6640625" style="57" customWidth="1"/>
    <col min="5378" max="5378" width="30.6640625" style="57" customWidth="1"/>
    <col min="5379" max="5380" width="15.6640625" style="57" customWidth="1"/>
    <col min="5381" max="5381" width="30.6640625" style="57" customWidth="1"/>
    <col min="5382" max="5382" width="15.6640625" style="57" customWidth="1"/>
    <col min="5383" max="5632" width="8.88671875" style="57"/>
    <col min="5633" max="5633" width="15.6640625" style="57" customWidth="1"/>
    <col min="5634" max="5634" width="30.6640625" style="57" customWidth="1"/>
    <col min="5635" max="5636" width="15.6640625" style="57" customWidth="1"/>
    <col min="5637" max="5637" width="30.6640625" style="57" customWidth="1"/>
    <col min="5638" max="5638" width="15.6640625" style="57" customWidth="1"/>
    <col min="5639" max="5888" width="8.88671875" style="57"/>
    <col min="5889" max="5889" width="15.6640625" style="57" customWidth="1"/>
    <col min="5890" max="5890" width="30.6640625" style="57" customWidth="1"/>
    <col min="5891" max="5892" width="15.6640625" style="57" customWidth="1"/>
    <col min="5893" max="5893" width="30.6640625" style="57" customWidth="1"/>
    <col min="5894" max="5894" width="15.6640625" style="57" customWidth="1"/>
    <col min="5895" max="6144" width="8.88671875" style="57"/>
    <col min="6145" max="6145" width="15.6640625" style="57" customWidth="1"/>
    <col min="6146" max="6146" width="30.6640625" style="57" customWidth="1"/>
    <col min="6147" max="6148" width="15.6640625" style="57" customWidth="1"/>
    <col min="6149" max="6149" width="30.6640625" style="57" customWidth="1"/>
    <col min="6150" max="6150" width="15.6640625" style="57" customWidth="1"/>
    <col min="6151" max="6400" width="8.88671875" style="57"/>
    <col min="6401" max="6401" width="15.6640625" style="57" customWidth="1"/>
    <col min="6402" max="6402" width="30.6640625" style="57" customWidth="1"/>
    <col min="6403" max="6404" width="15.6640625" style="57" customWidth="1"/>
    <col min="6405" max="6405" width="30.6640625" style="57" customWidth="1"/>
    <col min="6406" max="6406" width="15.6640625" style="57" customWidth="1"/>
    <col min="6407" max="6656" width="8.88671875" style="57"/>
    <col min="6657" max="6657" width="15.6640625" style="57" customWidth="1"/>
    <col min="6658" max="6658" width="30.6640625" style="57" customWidth="1"/>
    <col min="6659" max="6660" width="15.6640625" style="57" customWidth="1"/>
    <col min="6661" max="6661" width="30.6640625" style="57" customWidth="1"/>
    <col min="6662" max="6662" width="15.6640625" style="57" customWidth="1"/>
    <col min="6663" max="6912" width="8.88671875" style="57"/>
    <col min="6913" max="6913" width="15.6640625" style="57" customWidth="1"/>
    <col min="6914" max="6914" width="30.6640625" style="57" customWidth="1"/>
    <col min="6915" max="6916" width="15.6640625" style="57" customWidth="1"/>
    <col min="6917" max="6917" width="30.6640625" style="57" customWidth="1"/>
    <col min="6918" max="6918" width="15.6640625" style="57" customWidth="1"/>
    <col min="6919" max="7168" width="8.88671875" style="57"/>
    <col min="7169" max="7169" width="15.6640625" style="57" customWidth="1"/>
    <col min="7170" max="7170" width="30.6640625" style="57" customWidth="1"/>
    <col min="7171" max="7172" width="15.6640625" style="57" customWidth="1"/>
    <col min="7173" max="7173" width="30.6640625" style="57" customWidth="1"/>
    <col min="7174" max="7174" width="15.6640625" style="57" customWidth="1"/>
    <col min="7175" max="7424" width="8.88671875" style="57"/>
    <col min="7425" max="7425" width="15.6640625" style="57" customWidth="1"/>
    <col min="7426" max="7426" width="30.6640625" style="57" customWidth="1"/>
    <col min="7427" max="7428" width="15.6640625" style="57" customWidth="1"/>
    <col min="7429" max="7429" width="30.6640625" style="57" customWidth="1"/>
    <col min="7430" max="7430" width="15.6640625" style="57" customWidth="1"/>
    <col min="7431" max="7680" width="8.88671875" style="57"/>
    <col min="7681" max="7681" width="15.6640625" style="57" customWidth="1"/>
    <col min="7682" max="7682" width="30.6640625" style="57" customWidth="1"/>
    <col min="7683" max="7684" width="15.6640625" style="57" customWidth="1"/>
    <col min="7685" max="7685" width="30.6640625" style="57" customWidth="1"/>
    <col min="7686" max="7686" width="15.6640625" style="57" customWidth="1"/>
    <col min="7687" max="7936" width="8.88671875" style="57"/>
    <col min="7937" max="7937" width="15.6640625" style="57" customWidth="1"/>
    <col min="7938" max="7938" width="30.6640625" style="57" customWidth="1"/>
    <col min="7939" max="7940" width="15.6640625" style="57" customWidth="1"/>
    <col min="7941" max="7941" width="30.6640625" style="57" customWidth="1"/>
    <col min="7942" max="7942" width="15.6640625" style="57" customWidth="1"/>
    <col min="7943" max="8192" width="8.88671875" style="57"/>
    <col min="8193" max="8193" width="15.6640625" style="57" customWidth="1"/>
    <col min="8194" max="8194" width="30.6640625" style="57" customWidth="1"/>
    <col min="8195" max="8196" width="15.6640625" style="57" customWidth="1"/>
    <col min="8197" max="8197" width="30.6640625" style="57" customWidth="1"/>
    <col min="8198" max="8198" width="15.6640625" style="57" customWidth="1"/>
    <col min="8199" max="8448" width="8.88671875" style="57"/>
    <col min="8449" max="8449" width="15.6640625" style="57" customWidth="1"/>
    <col min="8450" max="8450" width="30.6640625" style="57" customWidth="1"/>
    <col min="8451" max="8452" width="15.6640625" style="57" customWidth="1"/>
    <col min="8453" max="8453" width="30.6640625" style="57" customWidth="1"/>
    <col min="8454" max="8454" width="15.6640625" style="57" customWidth="1"/>
    <col min="8455" max="8704" width="8.88671875" style="57"/>
    <col min="8705" max="8705" width="15.6640625" style="57" customWidth="1"/>
    <col min="8706" max="8706" width="30.6640625" style="57" customWidth="1"/>
    <col min="8707" max="8708" width="15.6640625" style="57" customWidth="1"/>
    <col min="8709" max="8709" width="30.6640625" style="57" customWidth="1"/>
    <col min="8710" max="8710" width="15.6640625" style="57" customWidth="1"/>
    <col min="8711" max="8960" width="8.88671875" style="57"/>
    <col min="8961" max="8961" width="15.6640625" style="57" customWidth="1"/>
    <col min="8962" max="8962" width="30.6640625" style="57" customWidth="1"/>
    <col min="8963" max="8964" width="15.6640625" style="57" customWidth="1"/>
    <col min="8965" max="8965" width="30.6640625" style="57" customWidth="1"/>
    <col min="8966" max="8966" width="15.6640625" style="57" customWidth="1"/>
    <col min="8967" max="9216" width="8.88671875" style="57"/>
    <col min="9217" max="9217" width="15.6640625" style="57" customWidth="1"/>
    <col min="9218" max="9218" width="30.6640625" style="57" customWidth="1"/>
    <col min="9219" max="9220" width="15.6640625" style="57" customWidth="1"/>
    <col min="9221" max="9221" width="30.6640625" style="57" customWidth="1"/>
    <col min="9222" max="9222" width="15.6640625" style="57" customWidth="1"/>
    <col min="9223" max="9472" width="8.88671875" style="57"/>
    <col min="9473" max="9473" width="15.6640625" style="57" customWidth="1"/>
    <col min="9474" max="9474" width="30.6640625" style="57" customWidth="1"/>
    <col min="9475" max="9476" width="15.6640625" style="57" customWidth="1"/>
    <col min="9477" max="9477" width="30.6640625" style="57" customWidth="1"/>
    <col min="9478" max="9478" width="15.6640625" style="57" customWidth="1"/>
    <col min="9479" max="9728" width="8.88671875" style="57"/>
    <col min="9729" max="9729" width="15.6640625" style="57" customWidth="1"/>
    <col min="9730" max="9730" width="30.6640625" style="57" customWidth="1"/>
    <col min="9731" max="9732" width="15.6640625" style="57" customWidth="1"/>
    <col min="9733" max="9733" width="30.6640625" style="57" customWidth="1"/>
    <col min="9734" max="9734" width="15.6640625" style="57" customWidth="1"/>
    <col min="9735" max="9984" width="8.88671875" style="57"/>
    <col min="9985" max="9985" width="15.6640625" style="57" customWidth="1"/>
    <col min="9986" max="9986" width="30.6640625" style="57" customWidth="1"/>
    <col min="9987" max="9988" width="15.6640625" style="57" customWidth="1"/>
    <col min="9989" max="9989" width="30.6640625" style="57" customWidth="1"/>
    <col min="9990" max="9990" width="15.6640625" style="57" customWidth="1"/>
    <col min="9991" max="10240" width="8.88671875" style="57"/>
    <col min="10241" max="10241" width="15.6640625" style="57" customWidth="1"/>
    <col min="10242" max="10242" width="30.6640625" style="57" customWidth="1"/>
    <col min="10243" max="10244" width="15.6640625" style="57" customWidth="1"/>
    <col min="10245" max="10245" width="30.6640625" style="57" customWidth="1"/>
    <col min="10246" max="10246" width="15.6640625" style="57" customWidth="1"/>
    <col min="10247" max="10496" width="8.88671875" style="57"/>
    <col min="10497" max="10497" width="15.6640625" style="57" customWidth="1"/>
    <col min="10498" max="10498" width="30.6640625" style="57" customWidth="1"/>
    <col min="10499" max="10500" width="15.6640625" style="57" customWidth="1"/>
    <col min="10501" max="10501" width="30.6640625" style="57" customWidth="1"/>
    <col min="10502" max="10502" width="15.6640625" style="57" customWidth="1"/>
    <col min="10503" max="10752" width="8.88671875" style="57"/>
    <col min="10753" max="10753" width="15.6640625" style="57" customWidth="1"/>
    <col min="10754" max="10754" width="30.6640625" style="57" customWidth="1"/>
    <col min="10755" max="10756" width="15.6640625" style="57" customWidth="1"/>
    <col min="10757" max="10757" width="30.6640625" style="57" customWidth="1"/>
    <col min="10758" max="10758" width="15.6640625" style="57" customWidth="1"/>
    <col min="10759" max="11008" width="8.88671875" style="57"/>
    <col min="11009" max="11009" width="15.6640625" style="57" customWidth="1"/>
    <col min="11010" max="11010" width="30.6640625" style="57" customWidth="1"/>
    <col min="11011" max="11012" width="15.6640625" style="57" customWidth="1"/>
    <col min="11013" max="11013" width="30.6640625" style="57" customWidth="1"/>
    <col min="11014" max="11014" width="15.6640625" style="57" customWidth="1"/>
    <col min="11015" max="11264" width="8.88671875" style="57"/>
    <col min="11265" max="11265" width="15.6640625" style="57" customWidth="1"/>
    <col min="11266" max="11266" width="30.6640625" style="57" customWidth="1"/>
    <col min="11267" max="11268" width="15.6640625" style="57" customWidth="1"/>
    <col min="11269" max="11269" width="30.6640625" style="57" customWidth="1"/>
    <col min="11270" max="11270" width="15.6640625" style="57" customWidth="1"/>
    <col min="11271" max="11520" width="8.88671875" style="57"/>
    <col min="11521" max="11521" width="15.6640625" style="57" customWidth="1"/>
    <col min="11522" max="11522" width="30.6640625" style="57" customWidth="1"/>
    <col min="11523" max="11524" width="15.6640625" style="57" customWidth="1"/>
    <col min="11525" max="11525" width="30.6640625" style="57" customWidth="1"/>
    <col min="11526" max="11526" width="15.6640625" style="57" customWidth="1"/>
    <col min="11527" max="11776" width="8.88671875" style="57"/>
    <col min="11777" max="11777" width="15.6640625" style="57" customWidth="1"/>
    <col min="11778" max="11778" width="30.6640625" style="57" customWidth="1"/>
    <col min="11779" max="11780" width="15.6640625" style="57" customWidth="1"/>
    <col min="11781" max="11781" width="30.6640625" style="57" customWidth="1"/>
    <col min="11782" max="11782" width="15.6640625" style="57" customWidth="1"/>
    <col min="11783" max="12032" width="8.88671875" style="57"/>
    <col min="12033" max="12033" width="15.6640625" style="57" customWidth="1"/>
    <col min="12034" max="12034" width="30.6640625" style="57" customWidth="1"/>
    <col min="12035" max="12036" width="15.6640625" style="57" customWidth="1"/>
    <col min="12037" max="12037" width="30.6640625" style="57" customWidth="1"/>
    <col min="12038" max="12038" width="15.6640625" style="57" customWidth="1"/>
    <col min="12039" max="12288" width="8.88671875" style="57"/>
    <col min="12289" max="12289" width="15.6640625" style="57" customWidth="1"/>
    <col min="12290" max="12290" width="30.6640625" style="57" customWidth="1"/>
    <col min="12291" max="12292" width="15.6640625" style="57" customWidth="1"/>
    <col min="12293" max="12293" width="30.6640625" style="57" customWidth="1"/>
    <col min="12294" max="12294" width="15.6640625" style="57" customWidth="1"/>
    <col min="12295" max="12544" width="8.88671875" style="57"/>
    <col min="12545" max="12545" width="15.6640625" style="57" customWidth="1"/>
    <col min="12546" max="12546" width="30.6640625" style="57" customWidth="1"/>
    <col min="12547" max="12548" width="15.6640625" style="57" customWidth="1"/>
    <col min="12549" max="12549" width="30.6640625" style="57" customWidth="1"/>
    <col min="12550" max="12550" width="15.6640625" style="57" customWidth="1"/>
    <col min="12551" max="12800" width="8.88671875" style="57"/>
    <col min="12801" max="12801" width="15.6640625" style="57" customWidth="1"/>
    <col min="12802" max="12802" width="30.6640625" style="57" customWidth="1"/>
    <col min="12803" max="12804" width="15.6640625" style="57" customWidth="1"/>
    <col min="12805" max="12805" width="30.6640625" style="57" customWidth="1"/>
    <col min="12806" max="12806" width="15.6640625" style="57" customWidth="1"/>
    <col min="12807" max="13056" width="8.88671875" style="57"/>
    <col min="13057" max="13057" width="15.6640625" style="57" customWidth="1"/>
    <col min="13058" max="13058" width="30.6640625" style="57" customWidth="1"/>
    <col min="13059" max="13060" width="15.6640625" style="57" customWidth="1"/>
    <col min="13061" max="13061" width="30.6640625" style="57" customWidth="1"/>
    <col min="13062" max="13062" width="15.6640625" style="57" customWidth="1"/>
    <col min="13063" max="13312" width="8.88671875" style="57"/>
    <col min="13313" max="13313" width="15.6640625" style="57" customWidth="1"/>
    <col min="13314" max="13314" width="30.6640625" style="57" customWidth="1"/>
    <col min="13315" max="13316" width="15.6640625" style="57" customWidth="1"/>
    <col min="13317" max="13317" width="30.6640625" style="57" customWidth="1"/>
    <col min="13318" max="13318" width="15.6640625" style="57" customWidth="1"/>
    <col min="13319" max="13568" width="8.88671875" style="57"/>
    <col min="13569" max="13569" width="15.6640625" style="57" customWidth="1"/>
    <col min="13570" max="13570" width="30.6640625" style="57" customWidth="1"/>
    <col min="13571" max="13572" width="15.6640625" style="57" customWidth="1"/>
    <col min="13573" max="13573" width="30.6640625" style="57" customWidth="1"/>
    <col min="13574" max="13574" width="15.6640625" style="57" customWidth="1"/>
    <col min="13575" max="13824" width="8.88671875" style="57"/>
    <col min="13825" max="13825" width="15.6640625" style="57" customWidth="1"/>
    <col min="13826" max="13826" width="30.6640625" style="57" customWidth="1"/>
    <col min="13827" max="13828" width="15.6640625" style="57" customWidth="1"/>
    <col min="13829" max="13829" width="30.6640625" style="57" customWidth="1"/>
    <col min="13830" max="13830" width="15.6640625" style="57" customWidth="1"/>
    <col min="13831" max="14080" width="8.88671875" style="57"/>
    <col min="14081" max="14081" width="15.6640625" style="57" customWidth="1"/>
    <col min="14082" max="14082" width="30.6640625" style="57" customWidth="1"/>
    <col min="14083" max="14084" width="15.6640625" style="57" customWidth="1"/>
    <col min="14085" max="14085" width="30.6640625" style="57" customWidth="1"/>
    <col min="14086" max="14086" width="15.6640625" style="57" customWidth="1"/>
    <col min="14087" max="14336" width="8.88671875" style="57"/>
    <col min="14337" max="14337" width="15.6640625" style="57" customWidth="1"/>
    <col min="14338" max="14338" width="30.6640625" style="57" customWidth="1"/>
    <col min="14339" max="14340" width="15.6640625" style="57" customWidth="1"/>
    <col min="14341" max="14341" width="30.6640625" style="57" customWidth="1"/>
    <col min="14342" max="14342" width="15.6640625" style="57" customWidth="1"/>
    <col min="14343" max="14592" width="8.88671875" style="57"/>
    <col min="14593" max="14593" width="15.6640625" style="57" customWidth="1"/>
    <col min="14594" max="14594" width="30.6640625" style="57" customWidth="1"/>
    <col min="14595" max="14596" width="15.6640625" style="57" customWidth="1"/>
    <col min="14597" max="14597" width="30.6640625" style="57" customWidth="1"/>
    <col min="14598" max="14598" width="15.6640625" style="57" customWidth="1"/>
    <col min="14599" max="14848" width="8.88671875" style="57"/>
    <col min="14849" max="14849" width="15.6640625" style="57" customWidth="1"/>
    <col min="14850" max="14850" width="30.6640625" style="57" customWidth="1"/>
    <col min="14851" max="14852" width="15.6640625" style="57" customWidth="1"/>
    <col min="14853" max="14853" width="30.6640625" style="57" customWidth="1"/>
    <col min="14854" max="14854" width="15.6640625" style="57" customWidth="1"/>
    <col min="14855" max="15104" width="8.88671875" style="57"/>
    <col min="15105" max="15105" width="15.6640625" style="57" customWidth="1"/>
    <col min="15106" max="15106" width="30.6640625" style="57" customWidth="1"/>
    <col min="15107" max="15108" width="15.6640625" style="57" customWidth="1"/>
    <col min="15109" max="15109" width="30.6640625" style="57" customWidth="1"/>
    <col min="15110" max="15110" width="15.6640625" style="57" customWidth="1"/>
    <col min="15111" max="15360" width="8.88671875" style="57"/>
    <col min="15361" max="15361" width="15.6640625" style="57" customWidth="1"/>
    <col min="15362" max="15362" width="30.6640625" style="57" customWidth="1"/>
    <col min="15363" max="15364" width="15.6640625" style="57" customWidth="1"/>
    <col min="15365" max="15365" width="30.6640625" style="57" customWidth="1"/>
    <col min="15366" max="15366" width="15.6640625" style="57" customWidth="1"/>
    <col min="15367" max="15616" width="8.88671875" style="57"/>
    <col min="15617" max="15617" width="15.6640625" style="57" customWidth="1"/>
    <col min="15618" max="15618" width="30.6640625" style="57" customWidth="1"/>
    <col min="15619" max="15620" width="15.6640625" style="57" customWidth="1"/>
    <col min="15621" max="15621" width="30.6640625" style="57" customWidth="1"/>
    <col min="15622" max="15622" width="15.6640625" style="57" customWidth="1"/>
    <col min="15623" max="15872" width="8.88671875" style="57"/>
    <col min="15873" max="15873" width="15.6640625" style="57" customWidth="1"/>
    <col min="15874" max="15874" width="30.6640625" style="57" customWidth="1"/>
    <col min="15875" max="15876" width="15.6640625" style="57" customWidth="1"/>
    <col min="15877" max="15877" width="30.6640625" style="57" customWidth="1"/>
    <col min="15878" max="15878" width="15.6640625" style="57" customWidth="1"/>
    <col min="15879" max="16128" width="8.88671875" style="57"/>
    <col min="16129" max="16129" width="15.6640625" style="57" customWidth="1"/>
    <col min="16130" max="16130" width="30.6640625" style="57" customWidth="1"/>
    <col min="16131" max="16132" width="15.6640625" style="57" customWidth="1"/>
    <col min="16133" max="16133" width="30.6640625" style="57" customWidth="1"/>
    <col min="16134" max="16134" width="15.6640625" style="57" customWidth="1"/>
    <col min="16135" max="16384" width="8.88671875" style="57"/>
  </cols>
  <sheetData>
    <row r="1" spans="1:17" ht="48" x14ac:dyDescent="0.25">
      <c r="A1" s="56"/>
      <c r="B1" s="182" t="s">
        <v>28</v>
      </c>
      <c r="C1" s="183"/>
      <c r="D1" s="183"/>
      <c r="E1" s="183"/>
      <c r="F1" s="184"/>
      <c r="G1" s="58" t="s">
        <v>99</v>
      </c>
      <c r="H1" s="56"/>
    </row>
    <row r="2" spans="1:17" x14ac:dyDescent="0.25">
      <c r="A2" s="56"/>
      <c r="B2" s="89" t="s">
        <v>3</v>
      </c>
      <c r="C2" s="185" t="str">
        <f>'M.C. R01'!B2</f>
        <v>RECUPERAÇÃO DE ESTRADA VICINAL, COM PAVIMENTAÇÃO EM CONCRETO BETUMINOSO USINADO A QUENTE (CBUQ).</v>
      </c>
      <c r="D2" s="185"/>
      <c r="E2" s="185"/>
      <c r="F2" s="186"/>
      <c r="G2" s="58"/>
      <c r="H2" s="56"/>
      <c r="I2" s="56"/>
      <c r="J2" s="56"/>
      <c r="K2" s="56"/>
    </row>
    <row r="3" spans="1:17" x14ac:dyDescent="0.25">
      <c r="A3" s="56"/>
      <c r="B3" s="89" t="s">
        <v>0</v>
      </c>
      <c r="C3" s="185" t="str">
        <f>'M.C. R01'!B3</f>
        <v>ESTRADA VICINAL ENTRE AS COMUNIDADES DE NOVA MINDA E VILA DE ANDU, NO MUNICÍPIO DE JAPONVAR / MG.</v>
      </c>
      <c r="D3" s="185"/>
      <c r="E3" s="185"/>
      <c r="F3" s="186"/>
      <c r="G3" s="56"/>
      <c r="H3" s="56"/>
      <c r="I3" s="56"/>
      <c r="J3" s="56"/>
      <c r="K3" s="56"/>
    </row>
    <row r="4" spans="1:17" ht="13.2" x14ac:dyDescent="0.25">
      <c r="A4" s="56"/>
      <c r="B4" s="5"/>
      <c r="C4" s="15"/>
      <c r="D4" s="6"/>
      <c r="E4" s="101"/>
      <c r="F4" s="7"/>
      <c r="H4"/>
      <c r="I4"/>
      <c r="J4"/>
      <c r="K4"/>
      <c r="L4"/>
      <c r="M4"/>
      <c r="N4"/>
      <c r="O4"/>
      <c r="P4"/>
      <c r="Q4"/>
    </row>
    <row r="5" spans="1:17" ht="13.2" x14ac:dyDescent="0.25">
      <c r="A5" s="56"/>
      <c r="B5" s="59" t="s">
        <v>123</v>
      </c>
      <c r="C5" s="59" t="s">
        <v>124</v>
      </c>
      <c r="D5" s="59" t="s">
        <v>12</v>
      </c>
      <c r="E5" s="59" t="s">
        <v>125</v>
      </c>
      <c r="F5" s="59" t="s">
        <v>126</v>
      </c>
      <c r="G5"/>
      <c r="H5"/>
      <c r="I5"/>
      <c r="J5"/>
      <c r="K5"/>
      <c r="L5"/>
      <c r="M5"/>
      <c r="N5"/>
      <c r="O5"/>
      <c r="P5"/>
      <c r="Q5"/>
    </row>
    <row r="6" spans="1:17" ht="24" x14ac:dyDescent="0.25">
      <c r="A6" s="56"/>
      <c r="B6" s="187" t="s">
        <v>109</v>
      </c>
      <c r="C6" s="95" t="s">
        <v>130</v>
      </c>
      <c r="D6" s="96" t="s">
        <v>129</v>
      </c>
      <c r="E6" s="100">
        <v>539</v>
      </c>
      <c r="F6" s="96" t="s">
        <v>118</v>
      </c>
      <c r="G6"/>
      <c r="H6"/>
      <c r="I6"/>
      <c r="J6"/>
      <c r="K6"/>
      <c r="L6"/>
      <c r="M6"/>
      <c r="N6"/>
      <c r="O6"/>
      <c r="P6"/>
      <c r="Q6"/>
    </row>
    <row r="7" spans="1:17" ht="24" x14ac:dyDescent="0.25">
      <c r="A7" s="56"/>
      <c r="B7" s="187"/>
      <c r="C7" s="95" t="s">
        <v>132</v>
      </c>
      <c r="D7" s="96" t="s">
        <v>131</v>
      </c>
      <c r="E7" s="100">
        <f>E6</f>
        <v>539</v>
      </c>
      <c r="F7" s="96" t="s">
        <v>118</v>
      </c>
      <c r="G7"/>
      <c r="H7"/>
      <c r="I7"/>
      <c r="J7"/>
      <c r="K7"/>
      <c r="L7"/>
      <c r="M7"/>
      <c r="N7"/>
      <c r="O7"/>
      <c r="P7"/>
      <c r="Q7"/>
    </row>
    <row r="8" spans="1:17" ht="24" hidden="1" x14ac:dyDescent="0.25">
      <c r="A8" s="56"/>
      <c r="B8" s="187"/>
      <c r="C8" s="95" t="s">
        <v>114</v>
      </c>
      <c r="D8" s="96"/>
      <c r="E8" s="100">
        <v>429</v>
      </c>
      <c r="F8" s="96" t="s">
        <v>119</v>
      </c>
      <c r="G8"/>
      <c r="H8"/>
      <c r="I8"/>
      <c r="J8"/>
      <c r="K8"/>
      <c r="L8"/>
      <c r="M8"/>
      <c r="N8"/>
      <c r="O8"/>
      <c r="P8"/>
      <c r="Q8"/>
    </row>
    <row r="9" spans="1:17" ht="24" x14ac:dyDescent="0.25">
      <c r="A9" s="56"/>
      <c r="B9" s="187"/>
      <c r="C9" s="95" t="s">
        <v>133</v>
      </c>
      <c r="D9" s="96"/>
      <c r="E9" s="100">
        <v>114</v>
      </c>
      <c r="F9" s="96" t="s">
        <v>120</v>
      </c>
      <c r="G9"/>
      <c r="H9"/>
      <c r="I9"/>
      <c r="J9"/>
      <c r="K9"/>
      <c r="L9"/>
      <c r="M9"/>
      <c r="N9"/>
      <c r="O9"/>
      <c r="P9"/>
      <c r="Q9"/>
    </row>
    <row r="10" spans="1:17" ht="24" hidden="1" x14ac:dyDescent="0.25">
      <c r="A10" s="60"/>
      <c r="B10" s="187"/>
      <c r="C10" s="95" t="s">
        <v>115</v>
      </c>
      <c r="D10" s="96"/>
      <c r="E10" s="100">
        <v>3.2</v>
      </c>
      <c r="F10" s="96" t="s">
        <v>122</v>
      </c>
      <c r="G10"/>
      <c r="H10"/>
      <c r="I10"/>
      <c r="J10"/>
      <c r="K10"/>
      <c r="L10"/>
      <c r="M10"/>
      <c r="N10"/>
      <c r="O10"/>
      <c r="P10"/>
      <c r="Q10"/>
    </row>
    <row r="11" spans="1:17" ht="13.2" hidden="1" x14ac:dyDescent="0.25">
      <c r="A11" s="60"/>
      <c r="B11" s="187"/>
      <c r="C11" s="95" t="s">
        <v>116</v>
      </c>
      <c r="D11" s="96"/>
      <c r="E11" s="100">
        <v>3.2</v>
      </c>
      <c r="F11" s="96" t="s">
        <v>122</v>
      </c>
      <c r="G11"/>
      <c r="H11"/>
      <c r="I11"/>
      <c r="J11"/>
      <c r="K11"/>
      <c r="L11"/>
      <c r="M11"/>
      <c r="N11"/>
      <c r="O11"/>
      <c r="P11"/>
      <c r="Q11"/>
    </row>
    <row r="12" spans="1:17" ht="13.2" x14ac:dyDescent="0.25">
      <c r="A12" s="56"/>
      <c r="B12" s="187"/>
      <c r="C12" s="96" t="s">
        <v>127</v>
      </c>
      <c r="D12" s="96" t="s">
        <v>128</v>
      </c>
      <c r="E12" s="100">
        <v>3.5</v>
      </c>
      <c r="F12" s="96" t="s">
        <v>121</v>
      </c>
      <c r="G12"/>
      <c r="H12"/>
      <c r="I12"/>
      <c r="J12"/>
      <c r="K12"/>
      <c r="L12"/>
      <c r="M12"/>
      <c r="N12"/>
      <c r="O12"/>
      <c r="P12"/>
      <c r="Q12"/>
    </row>
    <row r="13" spans="1:17" ht="13.2" x14ac:dyDescent="0.25">
      <c r="A13" s="56"/>
      <c r="B13" s="187"/>
      <c r="C13" s="95" t="s">
        <v>117</v>
      </c>
      <c r="D13" s="96" t="s">
        <v>128</v>
      </c>
      <c r="E13" s="100">
        <v>20.7</v>
      </c>
      <c r="F13" s="96" t="s">
        <v>121</v>
      </c>
      <c r="G13"/>
      <c r="H13"/>
      <c r="I13"/>
      <c r="J13"/>
      <c r="K13"/>
      <c r="L13"/>
      <c r="M13"/>
      <c r="N13"/>
      <c r="O13"/>
      <c r="P13"/>
      <c r="Q13"/>
    </row>
    <row r="14" spans="1:17" ht="13.2" x14ac:dyDescent="0.25">
      <c r="A14" s="56"/>
      <c r="B14" s="70"/>
      <c r="C14" s="71"/>
      <c r="D14" s="98"/>
      <c r="E14" s="97"/>
      <c r="F14" s="99"/>
      <c r="H14"/>
      <c r="I14"/>
      <c r="J14"/>
      <c r="K14"/>
      <c r="L14"/>
      <c r="M14"/>
      <c r="N14"/>
      <c r="O14"/>
      <c r="P14"/>
      <c r="Q14"/>
    </row>
    <row r="15" spans="1:17" x14ac:dyDescent="0.25">
      <c r="A15" s="61"/>
      <c r="B15" s="170" t="s">
        <v>46</v>
      </c>
      <c r="C15" s="171"/>
      <c r="D15" s="68"/>
      <c r="E15" s="69"/>
      <c r="F15" s="86"/>
    </row>
    <row r="16" spans="1:17" x14ac:dyDescent="0.25">
      <c r="A16" s="61"/>
      <c r="B16" s="170"/>
      <c r="C16" s="171"/>
      <c r="D16" s="68"/>
      <c r="E16" s="69"/>
      <c r="F16" s="86"/>
    </row>
    <row r="17" spans="2:6" ht="13.2" x14ac:dyDescent="0.25">
      <c r="B17" s="170"/>
      <c r="C17" s="171"/>
      <c r="D17" s="177"/>
      <c r="E17" s="177"/>
      <c r="F17" s="16"/>
    </row>
    <row r="18" spans="2:6" ht="13.2" x14ac:dyDescent="0.25">
      <c r="B18" s="70"/>
      <c r="C18" s="71"/>
      <c r="D18" s="173" t="s">
        <v>48</v>
      </c>
      <c r="E18" s="173"/>
      <c r="F18" s="16"/>
    </row>
    <row r="19" spans="2:6" ht="13.2" x14ac:dyDescent="0.25">
      <c r="B19" s="70"/>
      <c r="C19" s="71"/>
      <c r="D19" s="175" t="s">
        <v>49</v>
      </c>
      <c r="E19" s="175"/>
      <c r="F19" s="16"/>
    </row>
    <row r="20" spans="2:6" ht="13.2" x14ac:dyDescent="0.25">
      <c r="B20" s="70"/>
      <c r="C20" s="71"/>
      <c r="D20" s="69"/>
      <c r="E20" s="69"/>
      <c r="F20" s="16"/>
    </row>
    <row r="21" spans="2:6" ht="13.2" x14ac:dyDescent="0.25">
      <c r="B21" s="181" t="s">
        <v>47</v>
      </c>
      <c r="C21" s="172"/>
      <c r="D21" s="68"/>
      <c r="E21" s="68"/>
      <c r="F21" s="16"/>
    </row>
    <row r="22" spans="2:6" ht="13.2" x14ac:dyDescent="0.25">
      <c r="B22" s="181"/>
      <c r="C22" s="172"/>
      <c r="D22" s="68"/>
      <c r="E22" s="68"/>
      <c r="F22" s="16"/>
    </row>
    <row r="23" spans="2:6" ht="13.2" x14ac:dyDescent="0.25">
      <c r="B23" s="181"/>
      <c r="C23" s="172"/>
      <c r="D23" s="177"/>
      <c r="E23" s="177"/>
      <c r="F23" s="16"/>
    </row>
    <row r="24" spans="2:6" ht="13.2" x14ac:dyDescent="0.25">
      <c r="B24" s="88"/>
      <c r="C24" s="72"/>
      <c r="D24" s="179" t="s">
        <v>89</v>
      </c>
      <c r="E24" s="179"/>
      <c r="F24" s="16"/>
    </row>
    <row r="25" spans="2:6" x14ac:dyDescent="0.25">
      <c r="B25" s="88"/>
      <c r="C25" s="72"/>
      <c r="D25" s="180"/>
      <c r="E25" s="180"/>
      <c r="F25" s="94"/>
    </row>
    <row r="26" spans="2:6" x14ac:dyDescent="0.25">
      <c r="B26" s="63"/>
      <c r="C26" s="62"/>
      <c r="D26" s="62"/>
      <c r="E26" s="62"/>
      <c r="F26" s="64"/>
    </row>
  </sheetData>
  <mergeCells count="11">
    <mergeCell ref="D24:E25"/>
    <mergeCell ref="D23:E23"/>
    <mergeCell ref="B15:C17"/>
    <mergeCell ref="B21:C23"/>
    <mergeCell ref="B1:F1"/>
    <mergeCell ref="C2:F2"/>
    <mergeCell ref="C3:F3"/>
    <mergeCell ref="B6:B13"/>
    <mergeCell ref="D19:E19"/>
    <mergeCell ref="D18:E18"/>
    <mergeCell ref="D17:E17"/>
  </mergeCells>
  <printOptions horizontalCentered="1"/>
  <pageMargins left="0.7" right="0.7" top="0.75" bottom="0.75" header="0.3" footer="0.3"/>
  <pageSetup paperSize="9" scale="89"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0"/>
  <sheetViews>
    <sheetView view="pageBreakPreview" topLeftCell="A10" zoomScale="90" zoomScaleNormal="100" zoomScaleSheetLayoutView="90" workbookViewId="0">
      <selection activeCell="A20" sqref="A20:H20"/>
    </sheetView>
  </sheetViews>
  <sheetFormatPr defaultRowHeight="13.2" x14ac:dyDescent="0.25"/>
  <cols>
    <col min="1" max="1" width="7.77734375" style="3" customWidth="1"/>
    <col min="2" max="3" width="35.77734375" style="3" customWidth="1"/>
    <col min="4" max="10" width="14.77734375" style="3" customWidth="1"/>
    <col min="11" max="16384" width="8.88671875" style="3"/>
  </cols>
  <sheetData>
    <row r="1" spans="1:10" ht="60" customHeight="1" x14ac:dyDescent="0.25">
      <c r="A1" s="200" t="s">
        <v>10</v>
      </c>
      <c r="B1" s="201"/>
      <c r="C1" s="201"/>
      <c r="D1" s="201"/>
      <c r="E1" s="201"/>
      <c r="F1" s="201"/>
      <c r="G1" s="201"/>
      <c r="H1" s="201"/>
      <c r="I1" s="201"/>
      <c r="J1" s="202"/>
    </row>
    <row r="2" spans="1:10" ht="13.8" customHeight="1" x14ac:dyDescent="0.25">
      <c r="A2" s="17" t="s">
        <v>3</v>
      </c>
      <c r="B2" s="132" t="s">
        <v>165</v>
      </c>
      <c r="C2" s="132"/>
      <c r="D2" s="132"/>
      <c r="E2" s="132"/>
      <c r="F2" s="132"/>
      <c r="G2" s="133"/>
      <c r="H2" s="134" t="s">
        <v>50</v>
      </c>
      <c r="I2" s="135"/>
      <c r="J2" s="18" t="s">
        <v>23</v>
      </c>
    </row>
    <row r="3" spans="1:10" ht="13.8" customHeight="1" x14ac:dyDescent="0.25">
      <c r="A3" s="19" t="s">
        <v>0</v>
      </c>
      <c r="B3" s="132" t="s">
        <v>166</v>
      </c>
      <c r="C3" s="132"/>
      <c r="D3" s="132"/>
      <c r="E3" s="132"/>
      <c r="F3" s="132"/>
      <c r="G3" s="133"/>
      <c r="H3" s="134" t="s">
        <v>24</v>
      </c>
      <c r="I3" s="135"/>
      <c r="J3" s="20">
        <v>45944</v>
      </c>
    </row>
    <row r="4" spans="1:10" ht="6" customHeight="1" x14ac:dyDescent="0.25">
      <c r="A4" s="188"/>
      <c r="B4" s="189"/>
      <c r="C4" s="189"/>
      <c r="D4" s="189"/>
      <c r="E4" s="189"/>
      <c r="F4" s="189"/>
      <c r="G4" s="189"/>
      <c r="H4" s="189"/>
      <c r="I4" s="189"/>
      <c r="J4" s="190"/>
    </row>
    <row r="5" spans="1:10" ht="13.8" x14ac:dyDescent="0.25">
      <c r="A5" s="21">
        <v>1</v>
      </c>
      <c r="B5" s="203" t="s">
        <v>7</v>
      </c>
      <c r="C5" s="204"/>
      <c r="D5" s="204"/>
      <c r="E5" s="204"/>
      <c r="F5" s="204"/>
      <c r="G5" s="204"/>
      <c r="H5" s="204"/>
      <c r="I5" s="204"/>
      <c r="J5" s="205"/>
    </row>
    <row r="6" spans="1:10" ht="6" customHeight="1" x14ac:dyDescent="0.25">
      <c r="A6" s="188"/>
      <c r="B6" s="189"/>
      <c r="C6" s="189"/>
      <c r="D6" s="189"/>
      <c r="E6" s="189"/>
      <c r="F6" s="189"/>
      <c r="G6" s="189"/>
      <c r="H6" s="189"/>
      <c r="I6" s="189"/>
      <c r="J6" s="190"/>
    </row>
    <row r="7" spans="1:10" ht="22.8" customHeight="1" x14ac:dyDescent="0.25">
      <c r="A7" s="22" t="s">
        <v>6</v>
      </c>
      <c r="B7" s="23" t="s">
        <v>15</v>
      </c>
      <c r="C7" s="144" t="s">
        <v>143</v>
      </c>
      <c r="D7" s="145"/>
      <c r="E7" s="145"/>
      <c r="F7" s="145"/>
      <c r="G7" s="145"/>
      <c r="H7" s="145"/>
      <c r="I7" s="145"/>
      <c r="J7" s="146"/>
    </row>
    <row r="8" spans="1:10" ht="22.8" x14ac:dyDescent="0.25">
      <c r="A8" s="103" t="s">
        <v>11</v>
      </c>
      <c r="B8" s="103" t="s">
        <v>14</v>
      </c>
      <c r="C8" s="25" t="s">
        <v>12</v>
      </c>
      <c r="D8" s="103" t="s">
        <v>13</v>
      </c>
      <c r="E8" s="103" t="s">
        <v>54</v>
      </c>
      <c r="F8" s="26"/>
      <c r="G8" s="27"/>
      <c r="H8" s="103" t="s">
        <v>20</v>
      </c>
      <c r="I8" s="103" t="s">
        <v>111</v>
      </c>
      <c r="J8" s="103" t="s">
        <v>1</v>
      </c>
    </row>
    <row r="9" spans="1:10" x14ac:dyDescent="0.25">
      <c r="A9" s="28"/>
      <c r="B9" s="29" t="s">
        <v>16</v>
      </c>
      <c r="C9" s="27"/>
      <c r="D9" s="1">
        <v>3</v>
      </c>
      <c r="E9" s="1">
        <v>1.5</v>
      </c>
      <c r="F9" s="26"/>
      <c r="G9" s="27"/>
      <c r="H9" s="1">
        <v>1</v>
      </c>
      <c r="I9" s="1">
        <v>4.5</v>
      </c>
      <c r="J9" s="141"/>
    </row>
    <row r="10" spans="1:10" x14ac:dyDescent="0.25">
      <c r="A10" s="150" t="s">
        <v>2</v>
      </c>
      <c r="B10" s="151"/>
      <c r="C10" s="151"/>
      <c r="D10" s="151"/>
      <c r="E10" s="151"/>
      <c r="F10" s="151"/>
      <c r="G10" s="151"/>
      <c r="H10" s="152"/>
      <c r="I10" s="30">
        <v>4.5</v>
      </c>
      <c r="J10" s="136"/>
    </row>
    <row r="11" spans="1:10" ht="6" customHeight="1" x14ac:dyDescent="0.25">
      <c r="A11" s="188"/>
      <c r="B11" s="189"/>
      <c r="C11" s="189"/>
      <c r="D11" s="189"/>
      <c r="E11" s="189"/>
      <c r="F11" s="189"/>
      <c r="G11" s="189"/>
      <c r="H11" s="189"/>
      <c r="I11" s="189"/>
      <c r="J11" s="190"/>
    </row>
    <row r="12" spans="1:10" ht="22.8" customHeight="1" x14ac:dyDescent="0.25">
      <c r="A12" s="22" t="s">
        <v>138</v>
      </c>
      <c r="B12" s="23" t="s">
        <v>15</v>
      </c>
      <c r="C12" s="144" t="s">
        <v>144</v>
      </c>
      <c r="D12" s="145"/>
      <c r="E12" s="145"/>
      <c r="F12" s="145"/>
      <c r="G12" s="145"/>
      <c r="H12" s="145"/>
      <c r="I12" s="145"/>
      <c r="J12" s="146"/>
    </row>
    <row r="13" spans="1:10" ht="22.8" x14ac:dyDescent="0.25">
      <c r="A13" s="103" t="s">
        <v>11</v>
      </c>
      <c r="B13" s="103" t="s">
        <v>14</v>
      </c>
      <c r="C13" s="25" t="s">
        <v>12</v>
      </c>
      <c r="D13" s="103" t="s">
        <v>140</v>
      </c>
      <c r="E13" s="103"/>
      <c r="F13" s="26"/>
      <c r="G13" s="27"/>
      <c r="H13" s="26"/>
      <c r="I13" s="103" t="s">
        <v>141</v>
      </c>
      <c r="J13" s="103" t="s">
        <v>1</v>
      </c>
    </row>
    <row r="14" spans="1:10" x14ac:dyDescent="0.25">
      <c r="A14" s="28"/>
      <c r="B14" s="29"/>
      <c r="C14" s="27"/>
      <c r="D14" s="1">
        <v>3</v>
      </c>
      <c r="E14" s="1"/>
      <c r="F14" s="26"/>
      <c r="G14" s="27"/>
      <c r="H14" s="26"/>
      <c r="I14" s="1">
        <v>3</v>
      </c>
      <c r="J14" s="141"/>
    </row>
    <row r="15" spans="1:10" x14ac:dyDescent="0.25">
      <c r="A15" s="150" t="s">
        <v>2</v>
      </c>
      <c r="B15" s="151"/>
      <c r="C15" s="151"/>
      <c r="D15" s="151"/>
      <c r="E15" s="151"/>
      <c r="F15" s="151"/>
      <c r="G15" s="151"/>
      <c r="H15" s="152"/>
      <c r="I15" s="30">
        <v>3</v>
      </c>
      <c r="J15" s="136"/>
    </row>
    <row r="16" spans="1:10" ht="6" customHeight="1" x14ac:dyDescent="0.25">
      <c r="A16" s="188"/>
      <c r="B16" s="189"/>
      <c r="C16" s="189"/>
      <c r="D16" s="189"/>
      <c r="E16" s="189"/>
      <c r="F16" s="189"/>
      <c r="G16" s="189"/>
      <c r="H16" s="189"/>
      <c r="I16" s="189"/>
      <c r="J16" s="190"/>
    </row>
    <row r="17" spans="1:12" ht="22.8" x14ac:dyDescent="0.25">
      <c r="A17" s="22" t="s">
        <v>139</v>
      </c>
      <c r="B17" s="23" t="s">
        <v>15</v>
      </c>
      <c r="C17" s="144" t="s">
        <v>145</v>
      </c>
      <c r="D17" s="145"/>
      <c r="E17" s="145"/>
      <c r="F17" s="145"/>
      <c r="G17" s="145"/>
      <c r="H17" s="145"/>
      <c r="I17" s="145"/>
      <c r="J17" s="146"/>
    </row>
    <row r="18" spans="1:12" x14ac:dyDescent="0.25">
      <c r="A18" s="103" t="s">
        <v>11</v>
      </c>
      <c r="B18" s="103" t="s">
        <v>14</v>
      </c>
      <c r="C18" s="25" t="s">
        <v>12</v>
      </c>
      <c r="D18" s="103" t="s">
        <v>146</v>
      </c>
      <c r="E18" s="103"/>
      <c r="F18" s="26"/>
      <c r="G18" s="27"/>
      <c r="H18" s="103"/>
      <c r="I18" s="103" t="s">
        <v>147</v>
      </c>
      <c r="J18" s="103" t="s">
        <v>1</v>
      </c>
    </row>
    <row r="19" spans="1:12" x14ac:dyDescent="0.25">
      <c r="A19" s="28"/>
      <c r="B19" s="29"/>
      <c r="C19" s="27"/>
      <c r="D19" s="1">
        <v>1</v>
      </c>
      <c r="E19" s="1"/>
      <c r="F19" s="26"/>
      <c r="G19" s="27"/>
      <c r="H19" s="1"/>
      <c r="I19" s="1">
        <v>1</v>
      </c>
      <c r="J19" s="141"/>
    </row>
    <row r="20" spans="1:12" x14ac:dyDescent="0.25">
      <c r="A20" s="150" t="s">
        <v>2</v>
      </c>
      <c r="B20" s="151"/>
      <c r="C20" s="151"/>
      <c r="D20" s="151"/>
      <c r="E20" s="151"/>
      <c r="F20" s="151"/>
      <c r="G20" s="151"/>
      <c r="H20" s="152"/>
      <c r="I20" s="30">
        <v>1</v>
      </c>
      <c r="J20" s="136"/>
    </row>
    <row r="21" spans="1:12" ht="6" customHeight="1" x14ac:dyDescent="0.25">
      <c r="A21" s="188"/>
      <c r="B21" s="189"/>
      <c r="C21" s="189"/>
      <c r="D21" s="189"/>
      <c r="E21" s="189"/>
      <c r="F21" s="189"/>
      <c r="G21" s="189"/>
      <c r="H21" s="189"/>
      <c r="I21" s="189"/>
      <c r="J21" s="190"/>
    </row>
    <row r="22" spans="1:12" ht="13.2" customHeight="1" x14ac:dyDescent="0.25">
      <c r="A22" s="104">
        <v>2</v>
      </c>
      <c r="B22" s="203" t="s">
        <v>135</v>
      </c>
      <c r="C22" s="204"/>
      <c r="D22" s="204"/>
      <c r="E22" s="204"/>
      <c r="F22" s="204"/>
      <c r="G22" s="204"/>
      <c r="H22" s="204"/>
      <c r="I22" s="204"/>
      <c r="J22" s="205"/>
    </row>
    <row r="23" spans="1:12" ht="6" customHeight="1" x14ac:dyDescent="0.25">
      <c r="A23" s="188"/>
      <c r="B23" s="189"/>
      <c r="C23" s="189"/>
      <c r="D23" s="189"/>
      <c r="E23" s="189"/>
      <c r="F23" s="189"/>
      <c r="G23" s="189"/>
      <c r="H23" s="189"/>
      <c r="I23" s="189"/>
      <c r="J23" s="190"/>
    </row>
    <row r="24" spans="1:12" x14ac:dyDescent="0.25">
      <c r="A24" s="104" t="s">
        <v>17</v>
      </c>
      <c r="B24" s="194" t="s">
        <v>55</v>
      </c>
      <c r="C24" s="195"/>
      <c r="D24" s="195"/>
      <c r="E24" s="195"/>
      <c r="F24" s="195"/>
      <c r="G24" s="195"/>
      <c r="H24" s="195"/>
      <c r="I24" s="195"/>
      <c r="J24" s="196"/>
    </row>
    <row r="25" spans="1:12" ht="6" customHeight="1" x14ac:dyDescent="0.25">
      <c r="A25" s="188"/>
      <c r="B25" s="189"/>
      <c r="C25" s="189"/>
      <c r="D25" s="189"/>
      <c r="E25" s="189"/>
      <c r="F25" s="189"/>
      <c r="G25" s="189"/>
      <c r="H25" s="189"/>
      <c r="I25" s="189"/>
      <c r="J25" s="190"/>
    </row>
    <row r="26" spans="1:12" ht="22.8" x14ac:dyDescent="0.25">
      <c r="A26" s="22" t="s">
        <v>34</v>
      </c>
      <c r="B26" s="23" t="s">
        <v>15</v>
      </c>
      <c r="C26" s="144" t="s">
        <v>22</v>
      </c>
      <c r="D26" s="145"/>
      <c r="E26" s="145"/>
      <c r="F26" s="145"/>
      <c r="G26" s="145"/>
      <c r="H26" s="145"/>
      <c r="I26" s="145"/>
      <c r="J26" s="146"/>
    </row>
    <row r="27" spans="1:12" ht="22.8" x14ac:dyDescent="0.25">
      <c r="A27" s="103" t="s">
        <v>11</v>
      </c>
      <c r="B27" s="103" t="s">
        <v>14</v>
      </c>
      <c r="C27" s="25" t="s">
        <v>12</v>
      </c>
      <c r="D27" s="103" t="s">
        <v>13</v>
      </c>
      <c r="E27" s="103"/>
      <c r="F27" s="103"/>
      <c r="G27" s="103"/>
      <c r="H27" s="103" t="s">
        <v>20</v>
      </c>
      <c r="I27" s="103" t="s">
        <v>98</v>
      </c>
      <c r="J27" s="103" t="s">
        <v>1</v>
      </c>
    </row>
    <row r="28" spans="1:12" x14ac:dyDescent="0.25">
      <c r="A28" s="103"/>
      <c r="B28" s="31" t="s">
        <v>154</v>
      </c>
      <c r="C28" s="27" t="s">
        <v>32</v>
      </c>
      <c r="D28" s="1">
        <v>675</v>
      </c>
      <c r="E28" s="103"/>
      <c r="F28" s="103"/>
      <c r="G28" s="103"/>
      <c r="H28" s="1">
        <v>3</v>
      </c>
      <c r="I28" s="1">
        <v>2025</v>
      </c>
      <c r="J28" s="141"/>
      <c r="L28" s="108">
        <f>D88/D28</f>
        <v>7</v>
      </c>
    </row>
    <row r="29" spans="1:12" ht="13.2" hidden="1" customHeight="1" x14ac:dyDescent="0.25">
      <c r="A29" s="103"/>
      <c r="B29" s="31">
        <v>0</v>
      </c>
      <c r="C29" s="27" t="s">
        <v>32</v>
      </c>
      <c r="D29" s="1">
        <v>0</v>
      </c>
      <c r="E29" s="103"/>
      <c r="F29" s="103"/>
      <c r="G29" s="103"/>
      <c r="H29" s="1">
        <v>3</v>
      </c>
      <c r="I29" s="1">
        <v>0</v>
      </c>
      <c r="J29" s="142"/>
    </row>
    <row r="30" spans="1:12" x14ac:dyDescent="0.25">
      <c r="A30" s="150" t="s">
        <v>2</v>
      </c>
      <c r="B30" s="151"/>
      <c r="C30" s="151"/>
      <c r="D30" s="151"/>
      <c r="E30" s="151"/>
      <c r="F30" s="151"/>
      <c r="G30" s="151"/>
      <c r="H30" s="152"/>
      <c r="I30" s="30">
        <v>2025</v>
      </c>
      <c r="J30" s="136"/>
    </row>
    <row r="31" spans="1:12" ht="6" customHeight="1" x14ac:dyDescent="0.25">
      <c r="A31" s="188"/>
      <c r="B31" s="189"/>
      <c r="C31" s="189"/>
      <c r="D31" s="189"/>
      <c r="E31" s="189"/>
      <c r="F31" s="189"/>
      <c r="G31" s="189"/>
      <c r="H31" s="189"/>
      <c r="I31" s="189"/>
      <c r="J31" s="190"/>
    </row>
    <row r="32" spans="1:12" x14ac:dyDescent="0.25">
      <c r="A32" s="191" t="s">
        <v>51</v>
      </c>
      <c r="B32" s="192"/>
      <c r="C32" s="192"/>
      <c r="D32" s="192"/>
      <c r="E32" s="192"/>
      <c r="F32" s="192"/>
      <c r="G32" s="192"/>
      <c r="H32" s="192"/>
      <c r="I32" s="192"/>
      <c r="J32" s="193"/>
    </row>
    <row r="33" spans="1:10" ht="6" customHeight="1" x14ac:dyDescent="0.25">
      <c r="A33" s="188"/>
      <c r="B33" s="189"/>
      <c r="C33" s="189"/>
      <c r="D33" s="189"/>
      <c r="E33" s="189"/>
      <c r="F33" s="189"/>
      <c r="G33" s="189"/>
      <c r="H33" s="189"/>
      <c r="I33" s="189"/>
      <c r="J33" s="190"/>
    </row>
    <row r="34" spans="1:10" ht="22.8" customHeight="1" x14ac:dyDescent="0.25">
      <c r="A34" s="22" t="s">
        <v>35</v>
      </c>
      <c r="B34" s="23" t="s">
        <v>15</v>
      </c>
      <c r="C34" s="144" t="s">
        <v>56</v>
      </c>
      <c r="D34" s="145"/>
      <c r="E34" s="145"/>
      <c r="F34" s="145"/>
      <c r="G34" s="145"/>
      <c r="H34" s="145"/>
      <c r="I34" s="145"/>
      <c r="J34" s="146"/>
    </row>
    <row r="35" spans="1:10" ht="22.8" x14ac:dyDescent="0.25">
      <c r="A35" s="103" t="s">
        <v>11</v>
      </c>
      <c r="B35" s="103" t="s">
        <v>14</v>
      </c>
      <c r="C35" s="25" t="s">
        <v>12</v>
      </c>
      <c r="D35" s="103" t="s">
        <v>136</v>
      </c>
      <c r="E35" s="103" t="s">
        <v>21</v>
      </c>
      <c r="F35" s="103"/>
      <c r="G35" s="103"/>
      <c r="H35" s="103" t="s">
        <v>20</v>
      </c>
      <c r="I35" s="103" t="s">
        <v>112</v>
      </c>
      <c r="J35" s="103" t="s">
        <v>1</v>
      </c>
    </row>
    <row r="36" spans="1:10" ht="13.2" customHeight="1" x14ac:dyDescent="0.25">
      <c r="A36" s="32"/>
      <c r="B36" s="33" t="s">
        <v>154</v>
      </c>
      <c r="C36" s="27" t="s">
        <v>25</v>
      </c>
      <c r="D36" s="1">
        <v>5332.5</v>
      </c>
      <c r="E36" s="34">
        <v>0.15</v>
      </c>
      <c r="F36" s="1"/>
      <c r="G36" s="1"/>
      <c r="H36" s="1">
        <v>1</v>
      </c>
      <c r="I36" s="1">
        <v>799.88</v>
      </c>
      <c r="J36" s="138" t="s">
        <v>51</v>
      </c>
    </row>
    <row r="37" spans="1:10" x14ac:dyDescent="0.25">
      <c r="A37" s="32"/>
      <c r="B37" s="33" t="s">
        <v>154</v>
      </c>
      <c r="C37" s="27" t="s">
        <v>25</v>
      </c>
      <c r="D37" s="1">
        <v>295.59949999999998</v>
      </c>
      <c r="E37" s="34">
        <v>0.25</v>
      </c>
      <c r="F37" s="1"/>
      <c r="G37" s="1"/>
      <c r="H37" s="1">
        <v>1</v>
      </c>
      <c r="I37" s="1">
        <v>73.900000000000006</v>
      </c>
      <c r="J37" s="139"/>
    </row>
    <row r="38" spans="1:10" x14ac:dyDescent="0.25">
      <c r="A38" s="150" t="s">
        <v>2</v>
      </c>
      <c r="B38" s="151"/>
      <c r="C38" s="151"/>
      <c r="D38" s="151"/>
      <c r="E38" s="151"/>
      <c r="F38" s="151"/>
      <c r="G38" s="151"/>
      <c r="H38" s="152"/>
      <c r="I38" s="30">
        <v>873.78</v>
      </c>
      <c r="J38" s="140"/>
    </row>
    <row r="39" spans="1:10" ht="6" customHeight="1" x14ac:dyDescent="0.25">
      <c r="A39" s="188"/>
      <c r="B39" s="189"/>
      <c r="C39" s="189"/>
      <c r="D39" s="189"/>
      <c r="E39" s="189"/>
      <c r="F39" s="189"/>
      <c r="G39" s="189"/>
      <c r="H39" s="189"/>
      <c r="I39" s="189"/>
      <c r="J39" s="190"/>
    </row>
    <row r="40" spans="1:10" ht="22.8" customHeight="1" x14ac:dyDescent="0.25">
      <c r="A40" s="22" t="s">
        <v>36</v>
      </c>
      <c r="B40" s="23" t="s">
        <v>15</v>
      </c>
      <c r="C40" s="144" t="s">
        <v>148</v>
      </c>
      <c r="D40" s="145"/>
      <c r="E40" s="145"/>
      <c r="F40" s="145"/>
      <c r="G40" s="145"/>
      <c r="H40" s="145"/>
      <c r="I40" s="145"/>
      <c r="J40" s="146"/>
    </row>
    <row r="41" spans="1:10" ht="22.8" x14ac:dyDescent="0.25">
      <c r="A41" s="103" t="s">
        <v>11</v>
      </c>
      <c r="B41" s="103" t="s">
        <v>14</v>
      </c>
      <c r="C41" s="25" t="s">
        <v>12</v>
      </c>
      <c r="D41" s="103" t="s">
        <v>8</v>
      </c>
      <c r="E41" s="103" t="s">
        <v>26</v>
      </c>
      <c r="F41" s="103"/>
      <c r="G41" s="103"/>
      <c r="H41" s="103" t="s">
        <v>20</v>
      </c>
      <c r="I41" s="103" t="s">
        <v>29</v>
      </c>
      <c r="J41" s="103" t="s">
        <v>1</v>
      </c>
    </row>
    <row r="42" spans="1:10" x14ac:dyDescent="0.25">
      <c r="A42" s="32"/>
      <c r="B42" s="33" t="s">
        <v>154</v>
      </c>
      <c r="C42" s="27" t="s">
        <v>31</v>
      </c>
      <c r="D42" s="1">
        <v>873.78</v>
      </c>
      <c r="E42" s="35">
        <v>12.8</v>
      </c>
      <c r="F42" s="1"/>
      <c r="G42" s="1"/>
      <c r="H42" s="1">
        <v>1</v>
      </c>
      <c r="I42" s="1">
        <v>11184.38</v>
      </c>
      <c r="J42" s="138" t="s">
        <v>51</v>
      </c>
    </row>
    <row r="43" spans="1:10" x14ac:dyDescent="0.25">
      <c r="A43" s="150" t="s">
        <v>2</v>
      </c>
      <c r="B43" s="151"/>
      <c r="C43" s="151"/>
      <c r="D43" s="151"/>
      <c r="E43" s="151"/>
      <c r="F43" s="151"/>
      <c r="G43" s="151"/>
      <c r="H43" s="152"/>
      <c r="I43" s="30">
        <v>11184.38</v>
      </c>
      <c r="J43" s="140"/>
    </row>
    <row r="44" spans="1:10" ht="6" customHeight="1" x14ac:dyDescent="0.25">
      <c r="A44" s="188"/>
      <c r="B44" s="189"/>
      <c r="C44" s="189"/>
      <c r="D44" s="189"/>
      <c r="E44" s="189"/>
      <c r="F44" s="189"/>
      <c r="G44" s="189"/>
      <c r="H44" s="189"/>
      <c r="I44" s="189"/>
      <c r="J44" s="190"/>
    </row>
    <row r="45" spans="1:10" ht="13.8" customHeight="1" x14ac:dyDescent="0.25">
      <c r="A45" s="191" t="s">
        <v>149</v>
      </c>
      <c r="B45" s="192"/>
      <c r="C45" s="192"/>
      <c r="D45" s="192"/>
      <c r="E45" s="192"/>
      <c r="F45" s="192"/>
      <c r="G45" s="192"/>
      <c r="H45" s="192"/>
      <c r="I45" s="192"/>
      <c r="J45" s="193"/>
    </row>
    <row r="46" spans="1:10" ht="6" customHeight="1" x14ac:dyDescent="0.25">
      <c r="A46" s="188"/>
      <c r="B46" s="189"/>
      <c r="C46" s="189"/>
      <c r="D46" s="189"/>
      <c r="E46" s="189"/>
      <c r="F46" s="189"/>
      <c r="G46" s="189"/>
      <c r="H46" s="189"/>
      <c r="I46" s="189"/>
      <c r="J46" s="190"/>
    </row>
    <row r="47" spans="1:10" ht="22.8" customHeight="1" x14ac:dyDescent="0.25">
      <c r="A47" s="22" t="s">
        <v>37</v>
      </c>
      <c r="B47" s="23" t="s">
        <v>15</v>
      </c>
      <c r="C47" s="144" t="s">
        <v>56</v>
      </c>
      <c r="D47" s="145"/>
      <c r="E47" s="145"/>
      <c r="F47" s="145"/>
      <c r="G47" s="145"/>
      <c r="H47" s="145"/>
      <c r="I47" s="145"/>
      <c r="J47" s="146"/>
    </row>
    <row r="48" spans="1:10" ht="22.8" x14ac:dyDescent="0.25">
      <c r="A48" s="103" t="s">
        <v>11</v>
      </c>
      <c r="B48" s="103" t="s">
        <v>14</v>
      </c>
      <c r="C48" s="25" t="s">
        <v>12</v>
      </c>
      <c r="D48" s="103" t="s">
        <v>136</v>
      </c>
      <c r="E48" s="103" t="s">
        <v>21</v>
      </c>
      <c r="F48" s="103"/>
      <c r="G48" s="103"/>
      <c r="H48" s="103" t="s">
        <v>20</v>
      </c>
      <c r="I48" s="103" t="s">
        <v>112</v>
      </c>
      <c r="J48" s="103" t="s">
        <v>1</v>
      </c>
    </row>
    <row r="49" spans="1:10" x14ac:dyDescent="0.25">
      <c r="A49" s="32"/>
      <c r="B49" s="29" t="s">
        <v>154</v>
      </c>
      <c r="C49" s="27" t="s">
        <v>25</v>
      </c>
      <c r="D49" s="1">
        <v>5332.5</v>
      </c>
      <c r="E49" s="34">
        <v>0.15</v>
      </c>
      <c r="F49" s="1"/>
      <c r="G49" s="1"/>
      <c r="H49" s="1">
        <v>1</v>
      </c>
      <c r="I49" s="1">
        <v>799.88</v>
      </c>
      <c r="J49" s="138" t="s">
        <v>142</v>
      </c>
    </row>
    <row r="50" spans="1:10" x14ac:dyDescent="0.25">
      <c r="A50" s="32"/>
      <c r="B50" s="29" t="s">
        <v>154</v>
      </c>
      <c r="C50" s="27" t="s">
        <v>25</v>
      </c>
      <c r="D50" s="1">
        <v>295.59949999999998</v>
      </c>
      <c r="E50" s="34">
        <v>0.25</v>
      </c>
      <c r="F50" s="1"/>
      <c r="G50" s="1"/>
      <c r="H50" s="1">
        <v>1</v>
      </c>
      <c r="I50" s="1">
        <v>73.900000000000006</v>
      </c>
      <c r="J50" s="139"/>
    </row>
    <row r="51" spans="1:10" x14ac:dyDescent="0.25">
      <c r="A51" s="150" t="s">
        <v>2</v>
      </c>
      <c r="B51" s="151"/>
      <c r="C51" s="151"/>
      <c r="D51" s="151"/>
      <c r="E51" s="151"/>
      <c r="F51" s="151"/>
      <c r="G51" s="151"/>
      <c r="H51" s="152"/>
      <c r="I51" s="30">
        <v>873.78</v>
      </c>
      <c r="J51" s="140"/>
    </row>
    <row r="52" spans="1:10" ht="6" customHeight="1" x14ac:dyDescent="0.25">
      <c r="A52" s="188"/>
      <c r="B52" s="189"/>
      <c r="C52" s="189"/>
      <c r="D52" s="189"/>
      <c r="E52" s="189"/>
      <c r="F52" s="189"/>
      <c r="G52" s="189"/>
      <c r="H52" s="189"/>
      <c r="I52" s="189"/>
      <c r="J52" s="190"/>
    </row>
    <row r="53" spans="1:10" ht="22.8" customHeight="1" x14ac:dyDescent="0.25">
      <c r="A53" s="22" t="s">
        <v>90</v>
      </c>
      <c r="B53" s="23" t="s">
        <v>15</v>
      </c>
      <c r="C53" s="144" t="s">
        <v>148</v>
      </c>
      <c r="D53" s="145"/>
      <c r="E53" s="145"/>
      <c r="F53" s="145"/>
      <c r="G53" s="145"/>
      <c r="H53" s="145"/>
      <c r="I53" s="145"/>
      <c r="J53" s="146"/>
    </row>
    <row r="54" spans="1:10" ht="22.8" x14ac:dyDescent="0.25">
      <c r="A54" s="103" t="s">
        <v>11</v>
      </c>
      <c r="B54" s="103" t="s">
        <v>14</v>
      </c>
      <c r="C54" s="25" t="s">
        <v>12</v>
      </c>
      <c r="D54" s="103" t="s">
        <v>8</v>
      </c>
      <c r="E54" s="103" t="s">
        <v>26</v>
      </c>
      <c r="F54" s="103"/>
      <c r="G54" s="103"/>
      <c r="H54" s="103" t="s">
        <v>20</v>
      </c>
      <c r="I54" s="103" t="s">
        <v>29</v>
      </c>
      <c r="J54" s="103" t="s">
        <v>1</v>
      </c>
    </row>
    <row r="55" spans="1:10" x14ac:dyDescent="0.25">
      <c r="A55" s="32"/>
      <c r="B55" s="33" t="s">
        <v>154</v>
      </c>
      <c r="C55" s="27" t="s">
        <v>25</v>
      </c>
      <c r="D55" s="1">
        <v>873.78</v>
      </c>
      <c r="E55" s="35">
        <v>20.7</v>
      </c>
      <c r="F55" s="1"/>
      <c r="G55" s="1"/>
      <c r="H55" s="1">
        <v>1</v>
      </c>
      <c r="I55" s="1">
        <v>18087.25</v>
      </c>
      <c r="J55" s="138" t="s">
        <v>142</v>
      </c>
    </row>
    <row r="56" spans="1:10" x14ac:dyDescent="0.25">
      <c r="A56" s="150" t="s">
        <v>2</v>
      </c>
      <c r="B56" s="151"/>
      <c r="C56" s="151"/>
      <c r="D56" s="151"/>
      <c r="E56" s="151"/>
      <c r="F56" s="151"/>
      <c r="G56" s="151"/>
      <c r="H56" s="152"/>
      <c r="I56" s="30">
        <v>18087.25</v>
      </c>
      <c r="J56" s="140"/>
    </row>
    <row r="57" spans="1:10" ht="6" customHeight="1" x14ac:dyDescent="0.25">
      <c r="A57" s="188"/>
      <c r="B57" s="189"/>
      <c r="C57" s="189"/>
      <c r="D57" s="189"/>
      <c r="E57" s="189"/>
      <c r="F57" s="189"/>
      <c r="G57" s="189"/>
      <c r="H57" s="189"/>
      <c r="I57" s="189"/>
      <c r="J57" s="190"/>
    </row>
    <row r="58" spans="1:10" ht="22.8" customHeight="1" x14ac:dyDescent="0.25">
      <c r="A58" s="22" t="s">
        <v>38</v>
      </c>
      <c r="B58" s="23" t="s">
        <v>15</v>
      </c>
      <c r="C58" s="144" t="s">
        <v>150</v>
      </c>
      <c r="D58" s="145"/>
      <c r="E58" s="145"/>
      <c r="F58" s="145"/>
      <c r="G58" s="145"/>
      <c r="H58" s="145"/>
      <c r="I58" s="145"/>
      <c r="J58" s="146"/>
    </row>
    <row r="59" spans="1:10" ht="22.8" x14ac:dyDescent="0.25">
      <c r="A59" s="103" t="s">
        <v>11</v>
      </c>
      <c r="B59" s="103" t="s">
        <v>14</v>
      </c>
      <c r="C59" s="25" t="s">
        <v>12</v>
      </c>
      <c r="D59" s="103" t="s">
        <v>136</v>
      </c>
      <c r="E59" s="103"/>
      <c r="F59" s="103"/>
      <c r="G59" s="103"/>
      <c r="H59" s="103" t="s">
        <v>20</v>
      </c>
      <c r="I59" s="103" t="s">
        <v>111</v>
      </c>
      <c r="J59" s="103" t="s">
        <v>1</v>
      </c>
    </row>
    <row r="60" spans="1:10" x14ac:dyDescent="0.25">
      <c r="A60" s="32"/>
      <c r="B60" s="29" t="s">
        <v>154</v>
      </c>
      <c r="C60" s="27" t="s">
        <v>25</v>
      </c>
      <c r="D60" s="1">
        <v>5332.5</v>
      </c>
      <c r="E60" s="36"/>
      <c r="F60" s="37"/>
      <c r="G60" s="38"/>
      <c r="H60" s="1">
        <v>1</v>
      </c>
      <c r="I60" s="1">
        <v>5332.5</v>
      </c>
      <c r="J60" s="141"/>
    </row>
    <row r="61" spans="1:10" ht="13.8" customHeight="1" x14ac:dyDescent="0.25">
      <c r="A61" s="150" t="s">
        <v>2</v>
      </c>
      <c r="B61" s="151"/>
      <c r="C61" s="151"/>
      <c r="D61" s="151"/>
      <c r="E61" s="151"/>
      <c r="F61" s="151"/>
      <c r="G61" s="151"/>
      <c r="H61" s="152"/>
      <c r="I61" s="30">
        <v>5332.5</v>
      </c>
      <c r="J61" s="136"/>
    </row>
    <row r="62" spans="1:10" ht="6" customHeight="1" x14ac:dyDescent="0.25">
      <c r="A62" s="188"/>
      <c r="B62" s="189"/>
      <c r="C62" s="189"/>
      <c r="D62" s="189"/>
      <c r="E62" s="189"/>
      <c r="F62" s="189"/>
      <c r="G62" s="189"/>
      <c r="H62" s="189"/>
      <c r="I62" s="189"/>
      <c r="J62" s="190"/>
    </row>
    <row r="63" spans="1:10" ht="22.8" customHeight="1" x14ac:dyDescent="0.25">
      <c r="A63" s="22" t="s">
        <v>39</v>
      </c>
      <c r="B63" s="23" t="s">
        <v>15</v>
      </c>
      <c r="C63" s="144" t="s">
        <v>151</v>
      </c>
      <c r="D63" s="145"/>
      <c r="E63" s="145"/>
      <c r="F63" s="145"/>
      <c r="G63" s="145"/>
      <c r="H63" s="145"/>
      <c r="I63" s="145"/>
      <c r="J63" s="146"/>
    </row>
    <row r="64" spans="1:10" ht="22.8" x14ac:dyDescent="0.25">
      <c r="A64" s="103" t="s">
        <v>11</v>
      </c>
      <c r="B64" s="103" t="s">
        <v>14</v>
      </c>
      <c r="C64" s="25" t="s">
        <v>12</v>
      </c>
      <c r="D64" s="103" t="s">
        <v>8</v>
      </c>
      <c r="E64" s="103"/>
      <c r="F64" s="103"/>
      <c r="G64" s="103"/>
      <c r="H64" s="103" t="s">
        <v>20</v>
      </c>
      <c r="I64" s="103" t="s">
        <v>112</v>
      </c>
      <c r="J64" s="103" t="s">
        <v>1</v>
      </c>
    </row>
    <row r="65" spans="1:10" x14ac:dyDescent="0.25">
      <c r="A65" s="32"/>
      <c r="B65" s="33" t="s">
        <v>154</v>
      </c>
      <c r="C65" s="27" t="s">
        <v>31</v>
      </c>
      <c r="D65" s="1">
        <v>799.88</v>
      </c>
      <c r="E65" s="34"/>
      <c r="F65" s="1"/>
      <c r="G65" s="1"/>
      <c r="H65" s="1">
        <v>1</v>
      </c>
      <c r="I65" s="1">
        <v>799.88</v>
      </c>
      <c r="J65" s="138" t="s">
        <v>27</v>
      </c>
    </row>
    <row r="66" spans="1:10" x14ac:dyDescent="0.25">
      <c r="A66" s="150" t="s">
        <v>2</v>
      </c>
      <c r="B66" s="151"/>
      <c r="C66" s="151"/>
      <c r="D66" s="151"/>
      <c r="E66" s="151"/>
      <c r="F66" s="151"/>
      <c r="G66" s="151"/>
      <c r="H66" s="152"/>
      <c r="I66" s="30">
        <v>799.88</v>
      </c>
      <c r="J66" s="140"/>
    </row>
    <row r="67" spans="1:10" ht="6" customHeight="1" x14ac:dyDescent="0.25">
      <c r="A67" s="188"/>
      <c r="B67" s="189"/>
      <c r="C67" s="189"/>
      <c r="D67" s="189"/>
      <c r="E67" s="189"/>
      <c r="F67" s="189"/>
      <c r="G67" s="189"/>
      <c r="H67" s="189"/>
      <c r="I67" s="189"/>
      <c r="J67" s="190"/>
    </row>
    <row r="68" spans="1:10" ht="13.2" customHeight="1" x14ac:dyDescent="0.25">
      <c r="A68" s="191" t="s">
        <v>52</v>
      </c>
      <c r="B68" s="192"/>
      <c r="C68" s="192"/>
      <c r="D68" s="192"/>
      <c r="E68" s="192"/>
      <c r="F68" s="192"/>
      <c r="G68" s="192"/>
      <c r="H68" s="192"/>
      <c r="I68" s="192"/>
      <c r="J68" s="193"/>
    </row>
    <row r="69" spans="1:10" ht="6" customHeight="1" x14ac:dyDescent="0.25">
      <c r="A69" s="188"/>
      <c r="B69" s="189"/>
      <c r="C69" s="189"/>
      <c r="D69" s="189"/>
      <c r="E69" s="189"/>
      <c r="F69" s="189"/>
      <c r="G69" s="189"/>
      <c r="H69" s="189"/>
      <c r="I69" s="189"/>
      <c r="J69" s="190"/>
    </row>
    <row r="70" spans="1:10" ht="22.8" customHeight="1" x14ac:dyDescent="0.25">
      <c r="A70" s="22" t="s">
        <v>40</v>
      </c>
      <c r="B70" s="23" t="s">
        <v>15</v>
      </c>
      <c r="C70" s="144" t="s">
        <v>152</v>
      </c>
      <c r="D70" s="145"/>
      <c r="E70" s="145"/>
      <c r="F70" s="145"/>
      <c r="G70" s="145"/>
      <c r="H70" s="145"/>
      <c r="I70" s="145"/>
      <c r="J70" s="146"/>
    </row>
    <row r="71" spans="1:10" ht="22.8" x14ac:dyDescent="0.25">
      <c r="A71" s="103" t="s">
        <v>11</v>
      </c>
      <c r="B71" s="103" t="s">
        <v>14</v>
      </c>
      <c r="C71" s="25" t="s">
        <v>12</v>
      </c>
      <c r="D71" s="103" t="s">
        <v>136</v>
      </c>
      <c r="E71" s="103" t="s">
        <v>21</v>
      </c>
      <c r="F71" s="103"/>
      <c r="G71" s="103"/>
      <c r="H71" s="103" t="s">
        <v>20</v>
      </c>
      <c r="I71" s="103" t="s">
        <v>112</v>
      </c>
      <c r="J71" s="103" t="s">
        <v>1</v>
      </c>
    </row>
    <row r="72" spans="1:10" x14ac:dyDescent="0.25">
      <c r="A72" s="32"/>
      <c r="B72" s="33" t="s">
        <v>154</v>
      </c>
      <c r="C72" s="27" t="s">
        <v>25</v>
      </c>
      <c r="D72" s="1">
        <v>5332.5</v>
      </c>
      <c r="E72" s="39">
        <v>0.15</v>
      </c>
      <c r="F72" s="37"/>
      <c r="G72" s="38"/>
      <c r="H72" s="1">
        <v>1</v>
      </c>
      <c r="I72" s="1">
        <v>799.88</v>
      </c>
      <c r="J72" s="141"/>
    </row>
    <row r="73" spans="1:10" x14ac:dyDescent="0.25">
      <c r="A73" s="32"/>
      <c r="B73" s="33" t="s">
        <v>154</v>
      </c>
      <c r="C73" s="27" t="s">
        <v>25</v>
      </c>
      <c r="D73" s="1">
        <v>295.59949999999998</v>
      </c>
      <c r="E73" s="39">
        <v>0.25</v>
      </c>
      <c r="F73" s="37"/>
      <c r="G73" s="38"/>
      <c r="H73" s="1">
        <v>1</v>
      </c>
      <c r="I73" s="1">
        <v>73.900000000000006</v>
      </c>
      <c r="J73" s="142"/>
    </row>
    <row r="74" spans="1:10" x14ac:dyDescent="0.25">
      <c r="A74" s="150" t="s">
        <v>2</v>
      </c>
      <c r="B74" s="151"/>
      <c r="C74" s="151"/>
      <c r="D74" s="151"/>
      <c r="E74" s="151"/>
      <c r="F74" s="151"/>
      <c r="G74" s="151"/>
      <c r="H74" s="152"/>
      <c r="I74" s="30">
        <v>873.78</v>
      </c>
      <c r="J74" s="136"/>
    </row>
    <row r="75" spans="1:10" ht="6" customHeight="1" x14ac:dyDescent="0.25">
      <c r="A75" s="188"/>
      <c r="B75" s="189"/>
      <c r="C75" s="189"/>
      <c r="D75" s="189"/>
      <c r="E75" s="189"/>
      <c r="F75" s="189"/>
      <c r="G75" s="189"/>
      <c r="H75" s="189"/>
      <c r="I75" s="189"/>
      <c r="J75" s="190"/>
    </row>
    <row r="76" spans="1:10" ht="22.8" customHeight="1" x14ac:dyDescent="0.25">
      <c r="A76" s="22" t="s">
        <v>41</v>
      </c>
      <c r="B76" s="23" t="s">
        <v>15</v>
      </c>
      <c r="C76" s="144" t="s">
        <v>153</v>
      </c>
      <c r="D76" s="145"/>
      <c r="E76" s="145"/>
      <c r="F76" s="145"/>
      <c r="G76" s="145"/>
      <c r="H76" s="145"/>
      <c r="I76" s="145"/>
      <c r="J76" s="146"/>
    </row>
    <row r="77" spans="1:10" ht="22.8" x14ac:dyDescent="0.25">
      <c r="A77" s="103" t="s">
        <v>11</v>
      </c>
      <c r="B77" s="103" t="s">
        <v>14</v>
      </c>
      <c r="C77" s="25" t="s">
        <v>12</v>
      </c>
      <c r="D77" s="103" t="s">
        <v>136</v>
      </c>
      <c r="E77" s="103" t="s">
        <v>21</v>
      </c>
      <c r="F77" s="103"/>
      <c r="G77" s="103"/>
      <c r="H77" s="103" t="s">
        <v>20</v>
      </c>
      <c r="I77" s="103" t="s">
        <v>112</v>
      </c>
      <c r="J77" s="103" t="s">
        <v>1</v>
      </c>
    </row>
    <row r="78" spans="1:10" x14ac:dyDescent="0.25">
      <c r="A78" s="32"/>
      <c r="B78" s="33" t="s">
        <v>154</v>
      </c>
      <c r="C78" s="27" t="s">
        <v>25</v>
      </c>
      <c r="D78" s="1">
        <v>5332.5</v>
      </c>
      <c r="E78" s="34">
        <v>0.15</v>
      </c>
      <c r="F78" s="1"/>
      <c r="G78" s="1"/>
      <c r="H78" s="1">
        <v>1</v>
      </c>
      <c r="I78" s="1">
        <v>799.88</v>
      </c>
      <c r="J78" s="138" t="s">
        <v>27</v>
      </c>
    </row>
    <row r="79" spans="1:10" x14ac:dyDescent="0.25">
      <c r="A79" s="32"/>
      <c r="B79" s="33">
        <v>0</v>
      </c>
      <c r="C79" s="27" t="s">
        <v>25</v>
      </c>
      <c r="D79" s="1">
        <v>295.59949999999998</v>
      </c>
      <c r="E79" s="34">
        <v>0.25</v>
      </c>
      <c r="F79" s="1"/>
      <c r="G79" s="1"/>
      <c r="H79" s="1">
        <v>1</v>
      </c>
      <c r="I79" s="1">
        <v>73.900000000000006</v>
      </c>
      <c r="J79" s="139"/>
    </row>
    <row r="80" spans="1:10" x14ac:dyDescent="0.25">
      <c r="A80" s="150" t="s">
        <v>2</v>
      </c>
      <c r="B80" s="151"/>
      <c r="C80" s="151"/>
      <c r="D80" s="151"/>
      <c r="E80" s="151"/>
      <c r="F80" s="151"/>
      <c r="G80" s="151"/>
      <c r="H80" s="152"/>
      <c r="I80" s="30">
        <v>873.78</v>
      </c>
      <c r="J80" s="140"/>
    </row>
    <row r="81" spans="1:10" ht="6" customHeight="1" x14ac:dyDescent="0.25">
      <c r="A81" s="188"/>
      <c r="B81" s="189"/>
      <c r="C81" s="189"/>
      <c r="D81" s="189"/>
      <c r="E81" s="189"/>
      <c r="F81" s="189"/>
      <c r="G81" s="189"/>
      <c r="H81" s="189"/>
      <c r="I81" s="189"/>
      <c r="J81" s="190"/>
    </row>
    <row r="82" spans="1:10" ht="13.2" customHeight="1" x14ac:dyDescent="0.25">
      <c r="A82" s="104" t="s">
        <v>18</v>
      </c>
      <c r="B82" s="194" t="s">
        <v>92</v>
      </c>
      <c r="C82" s="195"/>
      <c r="D82" s="195"/>
      <c r="E82" s="195"/>
      <c r="F82" s="195"/>
      <c r="G82" s="195"/>
      <c r="H82" s="195"/>
      <c r="I82" s="195"/>
      <c r="J82" s="196"/>
    </row>
    <row r="83" spans="1:10" ht="6" customHeight="1" x14ac:dyDescent="0.25">
      <c r="A83" s="188"/>
      <c r="B83" s="189"/>
      <c r="C83" s="189"/>
      <c r="D83" s="189"/>
      <c r="E83" s="189"/>
      <c r="F83" s="189"/>
      <c r="G83" s="189"/>
      <c r="H83" s="189"/>
      <c r="I83" s="189"/>
      <c r="J83" s="190"/>
    </row>
    <row r="84" spans="1:10" ht="13.2" customHeight="1" x14ac:dyDescent="0.25">
      <c r="A84" s="191" t="s">
        <v>93</v>
      </c>
      <c r="B84" s="192"/>
      <c r="C84" s="192"/>
      <c r="D84" s="192"/>
      <c r="E84" s="192"/>
      <c r="F84" s="192"/>
      <c r="G84" s="192"/>
      <c r="H84" s="192"/>
      <c r="I84" s="192"/>
      <c r="J84" s="193"/>
    </row>
    <row r="85" spans="1:10" ht="6" customHeight="1" x14ac:dyDescent="0.25">
      <c r="A85" s="188"/>
      <c r="B85" s="189"/>
      <c r="C85" s="189"/>
      <c r="D85" s="189"/>
      <c r="E85" s="189"/>
      <c r="F85" s="189"/>
      <c r="G85" s="189"/>
      <c r="H85" s="189"/>
      <c r="I85" s="189"/>
      <c r="J85" s="190"/>
    </row>
    <row r="86" spans="1:10" ht="22.8" customHeight="1" x14ac:dyDescent="0.25">
      <c r="A86" s="22" t="s">
        <v>42</v>
      </c>
      <c r="B86" s="23" t="s">
        <v>15</v>
      </c>
      <c r="C86" s="144" t="s">
        <v>155</v>
      </c>
      <c r="D86" s="145"/>
      <c r="E86" s="145"/>
      <c r="F86" s="145"/>
      <c r="G86" s="145"/>
      <c r="H86" s="145"/>
      <c r="I86" s="145"/>
      <c r="J86" s="146"/>
    </row>
    <row r="87" spans="1:10" ht="22.8" x14ac:dyDescent="0.25">
      <c r="A87" s="103" t="s">
        <v>11</v>
      </c>
      <c r="B87" s="103" t="s">
        <v>14</v>
      </c>
      <c r="C87" s="25" t="s">
        <v>12</v>
      </c>
      <c r="D87" s="103" t="s">
        <v>137</v>
      </c>
      <c r="E87" s="103"/>
      <c r="F87" s="103"/>
      <c r="G87" s="103"/>
      <c r="H87" s="103" t="s">
        <v>20</v>
      </c>
      <c r="I87" s="103" t="s">
        <v>111</v>
      </c>
      <c r="J87" s="103" t="s">
        <v>1</v>
      </c>
    </row>
    <row r="88" spans="1:10" x14ac:dyDescent="0.25">
      <c r="A88" s="32"/>
      <c r="B88" s="29" t="s">
        <v>154</v>
      </c>
      <c r="C88" s="27" t="s">
        <v>25</v>
      </c>
      <c r="D88" s="1">
        <v>4725</v>
      </c>
      <c r="E88" s="36"/>
      <c r="F88" s="37"/>
      <c r="G88" s="38"/>
      <c r="H88" s="1">
        <v>1</v>
      </c>
      <c r="I88" s="1">
        <v>4725</v>
      </c>
      <c r="J88" s="141"/>
    </row>
    <row r="89" spans="1:10" ht="13.2" hidden="1" customHeight="1" x14ac:dyDescent="0.25">
      <c r="A89" s="32"/>
      <c r="B89" s="29" t="s">
        <v>154</v>
      </c>
      <c r="C89" s="27" t="s">
        <v>25</v>
      </c>
      <c r="D89" s="1">
        <v>0</v>
      </c>
      <c r="E89" s="36"/>
      <c r="F89" s="37"/>
      <c r="G89" s="38"/>
      <c r="H89" s="1">
        <v>1</v>
      </c>
      <c r="I89" s="1">
        <v>0</v>
      </c>
      <c r="J89" s="142"/>
    </row>
    <row r="90" spans="1:10" ht="13.8" customHeight="1" x14ac:dyDescent="0.25">
      <c r="A90" s="150" t="s">
        <v>2</v>
      </c>
      <c r="B90" s="151"/>
      <c r="C90" s="151"/>
      <c r="D90" s="151"/>
      <c r="E90" s="151"/>
      <c r="F90" s="151"/>
      <c r="G90" s="151"/>
      <c r="H90" s="152"/>
      <c r="I90" s="30">
        <v>4725</v>
      </c>
      <c r="J90" s="136"/>
    </row>
    <row r="91" spans="1:10" ht="6" customHeight="1" x14ac:dyDescent="0.25">
      <c r="A91" s="188"/>
      <c r="B91" s="189"/>
      <c r="C91" s="189"/>
      <c r="D91" s="189"/>
      <c r="E91" s="189"/>
      <c r="F91" s="189"/>
      <c r="G91" s="189"/>
      <c r="H91" s="189"/>
      <c r="I91" s="189"/>
      <c r="J91" s="190"/>
    </row>
    <row r="92" spans="1:10" ht="22.8" customHeight="1" x14ac:dyDescent="0.25">
      <c r="A92" s="22" t="s">
        <v>42</v>
      </c>
      <c r="B92" s="23" t="s">
        <v>15</v>
      </c>
      <c r="C92" s="144" t="s">
        <v>156</v>
      </c>
      <c r="D92" s="145"/>
      <c r="E92" s="145"/>
      <c r="F92" s="145"/>
      <c r="G92" s="145"/>
      <c r="H92" s="145"/>
      <c r="I92" s="145"/>
      <c r="J92" s="146"/>
    </row>
    <row r="93" spans="1:10" ht="22.8" x14ac:dyDescent="0.25">
      <c r="A93" s="103" t="s">
        <v>11</v>
      </c>
      <c r="B93" s="103" t="s">
        <v>14</v>
      </c>
      <c r="C93" s="25" t="s">
        <v>12</v>
      </c>
      <c r="D93" s="103" t="s">
        <v>4</v>
      </c>
      <c r="E93" s="103" t="s">
        <v>134</v>
      </c>
      <c r="F93" s="40" t="s">
        <v>94</v>
      </c>
      <c r="G93" s="103"/>
      <c r="H93" s="103" t="s">
        <v>20</v>
      </c>
      <c r="I93" s="103" t="s">
        <v>58</v>
      </c>
      <c r="J93" s="103" t="s">
        <v>1</v>
      </c>
    </row>
    <row r="94" spans="1:10" x14ac:dyDescent="0.25">
      <c r="A94" s="32"/>
      <c r="B94" s="29" t="s">
        <v>154</v>
      </c>
      <c r="C94" s="27" t="s">
        <v>25</v>
      </c>
      <c r="D94" s="1">
        <v>4725</v>
      </c>
      <c r="E94" s="41">
        <v>1.1999999999999999E-3</v>
      </c>
      <c r="F94" s="38">
        <v>30</v>
      </c>
      <c r="G94" s="38"/>
      <c r="H94" s="1">
        <v>1</v>
      </c>
      <c r="I94" s="1">
        <v>170.1</v>
      </c>
      <c r="J94" s="141"/>
    </row>
    <row r="95" spans="1:10" ht="13.2" hidden="1" customHeight="1" x14ac:dyDescent="0.25">
      <c r="A95" s="32"/>
      <c r="B95" s="29" t="s">
        <v>154</v>
      </c>
      <c r="C95" s="27" t="s">
        <v>25</v>
      </c>
      <c r="D95" s="1">
        <v>0</v>
      </c>
      <c r="E95" s="41">
        <v>1.1999999999999999E-3</v>
      </c>
      <c r="F95" s="38">
        <v>30</v>
      </c>
      <c r="G95" s="38"/>
      <c r="H95" s="1">
        <v>1</v>
      </c>
      <c r="I95" s="1">
        <v>0</v>
      </c>
      <c r="J95" s="142"/>
    </row>
    <row r="96" spans="1:10" ht="13.8" customHeight="1" x14ac:dyDescent="0.25">
      <c r="A96" s="150" t="s">
        <v>2</v>
      </c>
      <c r="B96" s="151"/>
      <c r="C96" s="151"/>
      <c r="D96" s="151"/>
      <c r="E96" s="151"/>
      <c r="F96" s="151"/>
      <c r="G96" s="151"/>
      <c r="H96" s="152"/>
      <c r="I96" s="30">
        <v>170.1</v>
      </c>
      <c r="J96" s="136"/>
    </row>
    <row r="97" spans="1:10" ht="6" customHeight="1" x14ac:dyDescent="0.25">
      <c r="A97" s="188"/>
      <c r="B97" s="189"/>
      <c r="C97" s="189"/>
      <c r="D97" s="189"/>
      <c r="E97" s="189"/>
      <c r="F97" s="189"/>
      <c r="G97" s="189"/>
      <c r="H97" s="189"/>
      <c r="I97" s="189"/>
      <c r="J97" s="190"/>
    </row>
    <row r="98" spans="1:10" ht="22.8" customHeight="1" x14ac:dyDescent="0.25">
      <c r="A98" s="22" t="s">
        <v>42</v>
      </c>
      <c r="B98" s="23" t="s">
        <v>15</v>
      </c>
      <c r="C98" s="144" t="s">
        <v>157</v>
      </c>
      <c r="D98" s="145"/>
      <c r="E98" s="145"/>
      <c r="F98" s="145"/>
      <c r="G98" s="145"/>
      <c r="H98" s="145"/>
      <c r="I98" s="145"/>
      <c r="J98" s="146"/>
    </row>
    <row r="99" spans="1:10" ht="22.8" x14ac:dyDescent="0.25">
      <c r="A99" s="103" t="s">
        <v>11</v>
      </c>
      <c r="B99" s="103" t="s">
        <v>14</v>
      </c>
      <c r="C99" s="25" t="s">
        <v>12</v>
      </c>
      <c r="D99" s="103" t="s">
        <v>4</v>
      </c>
      <c r="E99" s="103" t="s">
        <v>134</v>
      </c>
      <c r="F99" s="40" t="s">
        <v>94</v>
      </c>
      <c r="G99" s="103"/>
      <c r="H99" s="103" t="s">
        <v>20</v>
      </c>
      <c r="I99" s="103" t="s">
        <v>111</v>
      </c>
      <c r="J99" s="103" t="s">
        <v>1</v>
      </c>
    </row>
    <row r="100" spans="1:10" x14ac:dyDescent="0.25">
      <c r="A100" s="32"/>
      <c r="B100" s="29" t="s">
        <v>154</v>
      </c>
      <c r="C100" s="27" t="s">
        <v>25</v>
      </c>
      <c r="D100" s="1">
        <v>4725</v>
      </c>
      <c r="E100" s="41">
        <v>1.1999999999999999E-3</v>
      </c>
      <c r="F100" s="38">
        <v>509</v>
      </c>
      <c r="G100" s="38"/>
      <c r="H100" s="1">
        <v>1</v>
      </c>
      <c r="I100" s="1">
        <v>2886.03</v>
      </c>
      <c r="J100" s="141"/>
    </row>
    <row r="101" spans="1:10" ht="13.2" hidden="1" customHeight="1" x14ac:dyDescent="0.25">
      <c r="A101" s="32"/>
      <c r="B101" s="29" t="s">
        <v>154</v>
      </c>
      <c r="C101" s="27" t="s">
        <v>25</v>
      </c>
      <c r="D101" s="1">
        <v>0</v>
      </c>
      <c r="E101" s="41">
        <v>1.1999999999999999E-3</v>
      </c>
      <c r="F101" s="38">
        <v>509</v>
      </c>
      <c r="G101" s="38"/>
      <c r="H101" s="1">
        <v>1</v>
      </c>
      <c r="I101" s="1">
        <v>0</v>
      </c>
      <c r="J101" s="142"/>
    </row>
    <row r="102" spans="1:10" ht="13.8" customHeight="1" x14ac:dyDescent="0.25">
      <c r="A102" s="150" t="s">
        <v>2</v>
      </c>
      <c r="B102" s="151"/>
      <c r="C102" s="151"/>
      <c r="D102" s="151"/>
      <c r="E102" s="151"/>
      <c r="F102" s="151"/>
      <c r="G102" s="151"/>
      <c r="H102" s="152"/>
      <c r="I102" s="30">
        <v>2886.03</v>
      </c>
      <c r="J102" s="136"/>
    </row>
    <row r="103" spans="1:10" ht="6" customHeight="1" x14ac:dyDescent="0.25">
      <c r="A103" s="188"/>
      <c r="B103" s="189"/>
      <c r="C103" s="189"/>
      <c r="D103" s="189"/>
      <c r="E103" s="189"/>
      <c r="F103" s="189"/>
      <c r="G103" s="189"/>
      <c r="H103" s="189"/>
      <c r="I103" s="189"/>
      <c r="J103" s="190"/>
    </row>
    <row r="104" spans="1:10" ht="13.2" customHeight="1" x14ac:dyDescent="0.25">
      <c r="A104" s="191" t="s">
        <v>95</v>
      </c>
      <c r="B104" s="192"/>
      <c r="C104" s="192"/>
      <c r="D104" s="192"/>
      <c r="E104" s="192"/>
      <c r="F104" s="192"/>
      <c r="G104" s="192"/>
      <c r="H104" s="192"/>
      <c r="I104" s="192"/>
      <c r="J104" s="193"/>
    </row>
    <row r="105" spans="1:10" ht="6" customHeight="1" x14ac:dyDescent="0.25">
      <c r="A105" s="188"/>
      <c r="B105" s="189"/>
      <c r="C105" s="189"/>
      <c r="D105" s="189"/>
      <c r="E105" s="189"/>
      <c r="F105" s="189"/>
      <c r="G105" s="189"/>
      <c r="H105" s="189"/>
      <c r="I105" s="189"/>
      <c r="J105" s="190"/>
    </row>
    <row r="106" spans="1:10" ht="22.8" customHeight="1" x14ac:dyDescent="0.25">
      <c r="A106" s="22" t="s">
        <v>42</v>
      </c>
      <c r="B106" s="23" t="s">
        <v>15</v>
      </c>
      <c r="C106" s="144" t="s">
        <v>96</v>
      </c>
      <c r="D106" s="145"/>
      <c r="E106" s="145"/>
      <c r="F106" s="145"/>
      <c r="G106" s="145"/>
      <c r="H106" s="145"/>
      <c r="I106" s="145"/>
      <c r="J106" s="146"/>
    </row>
    <row r="107" spans="1:10" ht="22.8" x14ac:dyDescent="0.25">
      <c r="A107" s="103" t="s">
        <v>11</v>
      </c>
      <c r="B107" s="103" t="s">
        <v>14</v>
      </c>
      <c r="C107" s="25" t="s">
        <v>12</v>
      </c>
      <c r="D107" s="103" t="s">
        <v>137</v>
      </c>
      <c r="E107" s="103"/>
      <c r="F107" s="103"/>
      <c r="G107" s="103"/>
      <c r="H107" s="103" t="s">
        <v>20</v>
      </c>
      <c r="I107" s="103" t="s">
        <v>111</v>
      </c>
      <c r="J107" s="103" t="s">
        <v>1</v>
      </c>
    </row>
    <row r="108" spans="1:10" x14ac:dyDescent="0.25">
      <c r="A108" s="32"/>
      <c r="B108" s="29" t="s">
        <v>154</v>
      </c>
      <c r="C108" s="27" t="s">
        <v>25</v>
      </c>
      <c r="D108" s="1">
        <v>4725</v>
      </c>
      <c r="E108" s="36"/>
      <c r="F108" s="37"/>
      <c r="G108" s="38"/>
      <c r="H108" s="1">
        <v>1</v>
      </c>
      <c r="I108" s="1">
        <v>4725</v>
      </c>
      <c r="J108" s="141"/>
    </row>
    <row r="109" spans="1:10" ht="13.2" hidden="1" customHeight="1" x14ac:dyDescent="0.25">
      <c r="A109" s="32"/>
      <c r="B109" s="29" t="s">
        <v>154</v>
      </c>
      <c r="C109" s="27" t="s">
        <v>25</v>
      </c>
      <c r="D109" s="1">
        <v>0</v>
      </c>
      <c r="E109" s="36"/>
      <c r="F109" s="37"/>
      <c r="G109" s="38"/>
      <c r="H109" s="1">
        <v>1</v>
      </c>
      <c r="I109" s="1">
        <v>0</v>
      </c>
      <c r="J109" s="142"/>
    </row>
    <row r="110" spans="1:10" ht="13.8" customHeight="1" x14ac:dyDescent="0.25">
      <c r="A110" s="150" t="s">
        <v>2</v>
      </c>
      <c r="B110" s="151"/>
      <c r="C110" s="151"/>
      <c r="D110" s="151"/>
      <c r="E110" s="151"/>
      <c r="F110" s="151"/>
      <c r="G110" s="151"/>
      <c r="H110" s="152"/>
      <c r="I110" s="30">
        <v>4725</v>
      </c>
      <c r="J110" s="136"/>
    </row>
    <row r="111" spans="1:10" ht="6" customHeight="1" x14ac:dyDescent="0.25">
      <c r="A111" s="188"/>
      <c r="B111" s="189"/>
      <c r="C111" s="189"/>
      <c r="D111" s="189"/>
      <c r="E111" s="189"/>
      <c r="F111" s="189"/>
      <c r="G111" s="189"/>
      <c r="H111" s="189"/>
      <c r="I111" s="189"/>
      <c r="J111" s="190"/>
    </row>
    <row r="112" spans="1:10" ht="22.8" customHeight="1" x14ac:dyDescent="0.25">
      <c r="A112" s="22" t="s">
        <v>42</v>
      </c>
      <c r="B112" s="23" t="s">
        <v>15</v>
      </c>
      <c r="C112" s="144" t="s">
        <v>158</v>
      </c>
      <c r="D112" s="145"/>
      <c r="E112" s="145"/>
      <c r="F112" s="145"/>
      <c r="G112" s="145"/>
      <c r="H112" s="145"/>
      <c r="I112" s="145"/>
      <c r="J112" s="146"/>
    </row>
    <row r="113" spans="1:10" ht="22.8" x14ac:dyDescent="0.25">
      <c r="A113" s="103" t="s">
        <v>11</v>
      </c>
      <c r="B113" s="103" t="s">
        <v>14</v>
      </c>
      <c r="C113" s="25" t="s">
        <v>12</v>
      </c>
      <c r="D113" s="103" t="s">
        <v>4</v>
      </c>
      <c r="E113" s="103" t="s">
        <v>110</v>
      </c>
      <c r="F113" s="40" t="s">
        <v>94</v>
      </c>
      <c r="G113" s="103"/>
      <c r="H113" s="103" t="s">
        <v>20</v>
      </c>
      <c r="I113" s="103" t="s">
        <v>58</v>
      </c>
      <c r="J113" s="103" t="s">
        <v>1</v>
      </c>
    </row>
    <row r="114" spans="1:10" x14ac:dyDescent="0.25">
      <c r="A114" s="32"/>
      <c r="B114" s="29" t="s">
        <v>154</v>
      </c>
      <c r="C114" s="27" t="s">
        <v>25</v>
      </c>
      <c r="D114" s="1">
        <v>4725</v>
      </c>
      <c r="E114" s="41">
        <v>5.0000000000000001E-4</v>
      </c>
      <c r="F114" s="38">
        <v>30</v>
      </c>
      <c r="G114" s="38"/>
      <c r="H114" s="1">
        <v>1</v>
      </c>
      <c r="I114" s="1">
        <v>70.88</v>
      </c>
      <c r="J114" s="141"/>
    </row>
    <row r="115" spans="1:10" ht="13.2" hidden="1" customHeight="1" x14ac:dyDescent="0.25">
      <c r="A115" s="32"/>
      <c r="B115" s="29" t="s">
        <v>154</v>
      </c>
      <c r="C115" s="27" t="s">
        <v>25</v>
      </c>
      <c r="D115" s="1">
        <v>0</v>
      </c>
      <c r="E115" s="41">
        <v>5.0000000000000001E-4</v>
      </c>
      <c r="F115" s="38">
        <v>30</v>
      </c>
      <c r="G115" s="38"/>
      <c r="H115" s="1">
        <v>1</v>
      </c>
      <c r="I115" s="1">
        <v>0</v>
      </c>
      <c r="J115" s="142"/>
    </row>
    <row r="116" spans="1:10" ht="13.8" customHeight="1" x14ac:dyDescent="0.25">
      <c r="A116" s="150" t="s">
        <v>2</v>
      </c>
      <c r="B116" s="151"/>
      <c r="C116" s="151"/>
      <c r="D116" s="151"/>
      <c r="E116" s="151"/>
      <c r="F116" s="151"/>
      <c r="G116" s="151"/>
      <c r="H116" s="152"/>
      <c r="I116" s="30">
        <v>70.88</v>
      </c>
      <c r="J116" s="136"/>
    </row>
    <row r="117" spans="1:10" ht="6" customHeight="1" x14ac:dyDescent="0.25">
      <c r="A117" s="188"/>
      <c r="B117" s="189"/>
      <c r="C117" s="189"/>
      <c r="D117" s="189"/>
      <c r="E117" s="189"/>
      <c r="F117" s="189"/>
      <c r="G117" s="189"/>
      <c r="H117" s="189"/>
      <c r="I117" s="189"/>
      <c r="J117" s="190"/>
    </row>
    <row r="118" spans="1:10" ht="22.8" customHeight="1" x14ac:dyDescent="0.25">
      <c r="A118" s="22" t="s">
        <v>42</v>
      </c>
      <c r="B118" s="23" t="s">
        <v>15</v>
      </c>
      <c r="C118" s="144" t="s">
        <v>159</v>
      </c>
      <c r="D118" s="145"/>
      <c r="E118" s="145"/>
      <c r="F118" s="145"/>
      <c r="G118" s="145"/>
      <c r="H118" s="145"/>
      <c r="I118" s="145"/>
      <c r="J118" s="146"/>
    </row>
    <row r="119" spans="1:10" ht="22.8" x14ac:dyDescent="0.25">
      <c r="A119" s="103" t="s">
        <v>11</v>
      </c>
      <c r="B119" s="103" t="s">
        <v>14</v>
      </c>
      <c r="C119" s="25" t="s">
        <v>12</v>
      </c>
      <c r="D119" s="103" t="s">
        <v>4</v>
      </c>
      <c r="E119" s="103" t="s">
        <v>110</v>
      </c>
      <c r="F119" s="40" t="s">
        <v>94</v>
      </c>
      <c r="G119" s="103"/>
      <c r="H119" s="103" t="s">
        <v>20</v>
      </c>
      <c r="I119" s="103" t="s">
        <v>58</v>
      </c>
      <c r="J119" s="103" t="s">
        <v>1</v>
      </c>
    </row>
    <row r="120" spans="1:10" x14ac:dyDescent="0.25">
      <c r="A120" s="32"/>
      <c r="B120" s="29" t="s">
        <v>154</v>
      </c>
      <c r="C120" s="27" t="s">
        <v>25</v>
      </c>
      <c r="D120" s="1">
        <v>4725</v>
      </c>
      <c r="E120" s="41">
        <v>5.0000000000000001E-4</v>
      </c>
      <c r="F120" s="38">
        <v>509</v>
      </c>
      <c r="G120" s="38"/>
      <c r="H120" s="1">
        <v>1</v>
      </c>
      <c r="I120" s="1">
        <v>1202.51</v>
      </c>
      <c r="J120" s="141"/>
    </row>
    <row r="121" spans="1:10" ht="13.2" hidden="1" customHeight="1" x14ac:dyDescent="0.25">
      <c r="A121" s="32"/>
      <c r="B121" s="29" t="s">
        <v>154</v>
      </c>
      <c r="C121" s="27" t="s">
        <v>25</v>
      </c>
      <c r="D121" s="1">
        <v>0</v>
      </c>
      <c r="E121" s="41">
        <v>5.0000000000000001E-4</v>
      </c>
      <c r="F121" s="38">
        <v>509</v>
      </c>
      <c r="G121" s="38"/>
      <c r="H121" s="1">
        <v>1</v>
      </c>
      <c r="I121" s="1">
        <v>0</v>
      </c>
      <c r="J121" s="142"/>
    </row>
    <row r="122" spans="1:10" ht="13.8" customHeight="1" x14ac:dyDescent="0.25">
      <c r="A122" s="150" t="s">
        <v>2</v>
      </c>
      <c r="B122" s="151"/>
      <c r="C122" s="151"/>
      <c r="D122" s="151"/>
      <c r="E122" s="151"/>
      <c r="F122" s="151"/>
      <c r="G122" s="151"/>
      <c r="H122" s="152"/>
      <c r="I122" s="30">
        <v>1202.51</v>
      </c>
      <c r="J122" s="136"/>
    </row>
    <row r="123" spans="1:10" ht="6" customHeight="1" x14ac:dyDescent="0.25">
      <c r="A123" s="188"/>
      <c r="B123" s="189"/>
      <c r="C123" s="189"/>
      <c r="D123" s="189"/>
      <c r="E123" s="189"/>
      <c r="F123" s="189"/>
      <c r="G123" s="189"/>
      <c r="H123" s="189"/>
      <c r="I123" s="189"/>
      <c r="J123" s="190"/>
    </row>
    <row r="124" spans="1:10" ht="13.2" customHeight="1" x14ac:dyDescent="0.25">
      <c r="A124" s="191" t="s">
        <v>97</v>
      </c>
      <c r="B124" s="192"/>
      <c r="C124" s="192"/>
      <c r="D124" s="192"/>
      <c r="E124" s="192"/>
      <c r="F124" s="192"/>
      <c r="G124" s="192"/>
      <c r="H124" s="192"/>
      <c r="I124" s="192"/>
      <c r="J124" s="193"/>
    </row>
    <row r="125" spans="1:10" ht="6" customHeight="1" x14ac:dyDescent="0.25">
      <c r="A125" s="188"/>
      <c r="B125" s="189"/>
      <c r="C125" s="189"/>
      <c r="D125" s="189"/>
      <c r="E125" s="189"/>
      <c r="F125" s="189"/>
      <c r="G125" s="189"/>
      <c r="H125" s="189"/>
      <c r="I125" s="189"/>
      <c r="J125" s="190"/>
    </row>
    <row r="126" spans="1:10" ht="22.8" customHeight="1" x14ac:dyDescent="0.25">
      <c r="A126" s="22" t="s">
        <v>42</v>
      </c>
      <c r="B126" s="23" t="s">
        <v>15</v>
      </c>
      <c r="C126" s="144" t="s">
        <v>160</v>
      </c>
      <c r="D126" s="145"/>
      <c r="E126" s="145"/>
      <c r="F126" s="145"/>
      <c r="G126" s="145"/>
      <c r="H126" s="145"/>
      <c r="I126" s="145"/>
      <c r="J126" s="146"/>
    </row>
    <row r="127" spans="1:10" ht="22.8" x14ac:dyDescent="0.25">
      <c r="A127" s="103" t="s">
        <v>11</v>
      </c>
      <c r="B127" s="103" t="s">
        <v>14</v>
      </c>
      <c r="C127" s="25" t="s">
        <v>12</v>
      </c>
      <c r="D127" s="103" t="s">
        <v>137</v>
      </c>
      <c r="E127" s="103" t="s">
        <v>21</v>
      </c>
      <c r="F127" s="103"/>
      <c r="G127" s="103"/>
      <c r="H127" s="103" t="s">
        <v>20</v>
      </c>
      <c r="I127" s="103" t="s">
        <v>112</v>
      </c>
      <c r="J127" s="103" t="s">
        <v>1</v>
      </c>
    </row>
    <row r="128" spans="1:10" x14ac:dyDescent="0.25">
      <c r="A128" s="32"/>
      <c r="B128" s="29" t="s">
        <v>154</v>
      </c>
      <c r="C128" s="27" t="s">
        <v>25</v>
      </c>
      <c r="D128" s="1">
        <v>4725</v>
      </c>
      <c r="E128" s="102">
        <v>3.5000000000000003E-2</v>
      </c>
      <c r="F128" s="37"/>
      <c r="G128" s="38"/>
      <c r="H128" s="1">
        <v>1</v>
      </c>
      <c r="I128" s="1">
        <v>165.38</v>
      </c>
      <c r="J128" s="141"/>
    </row>
    <row r="129" spans="1:10" ht="13.2" hidden="1" customHeight="1" x14ac:dyDescent="0.25">
      <c r="A129" s="32"/>
      <c r="B129" s="29" t="s">
        <v>154</v>
      </c>
      <c r="C129" s="27" t="s">
        <v>25</v>
      </c>
      <c r="D129" s="1">
        <v>0</v>
      </c>
      <c r="E129" s="102">
        <v>3.5000000000000003E-2</v>
      </c>
      <c r="F129" s="37"/>
      <c r="G129" s="38"/>
      <c r="H129" s="1">
        <v>1</v>
      </c>
      <c r="I129" s="1">
        <v>0</v>
      </c>
      <c r="J129" s="142"/>
    </row>
    <row r="130" spans="1:10" ht="13.8" customHeight="1" x14ac:dyDescent="0.25">
      <c r="A130" s="150" t="s">
        <v>2</v>
      </c>
      <c r="B130" s="151"/>
      <c r="C130" s="151"/>
      <c r="D130" s="151"/>
      <c r="E130" s="151"/>
      <c r="F130" s="151"/>
      <c r="G130" s="151"/>
      <c r="H130" s="152"/>
      <c r="I130" s="30">
        <v>165.38</v>
      </c>
      <c r="J130" s="136"/>
    </row>
    <row r="131" spans="1:10" ht="6" customHeight="1" x14ac:dyDescent="0.25">
      <c r="A131" s="188"/>
      <c r="B131" s="189"/>
      <c r="C131" s="189"/>
      <c r="D131" s="189"/>
      <c r="E131" s="189"/>
      <c r="F131" s="189"/>
      <c r="G131" s="189"/>
      <c r="H131" s="189"/>
      <c r="I131" s="189"/>
      <c r="J131" s="190"/>
    </row>
    <row r="132" spans="1:10" ht="22.8" customHeight="1" x14ac:dyDescent="0.25">
      <c r="A132" s="22" t="s">
        <v>42</v>
      </c>
      <c r="B132" s="23" t="s">
        <v>15</v>
      </c>
      <c r="C132" s="144" t="s">
        <v>161</v>
      </c>
      <c r="D132" s="145"/>
      <c r="E132" s="145"/>
      <c r="F132" s="145"/>
      <c r="G132" s="145"/>
      <c r="H132" s="145"/>
      <c r="I132" s="145"/>
      <c r="J132" s="146"/>
    </row>
    <row r="133" spans="1:10" ht="22.8" x14ac:dyDescent="0.25">
      <c r="A133" s="103" t="s">
        <v>11</v>
      </c>
      <c r="B133" s="103" t="s">
        <v>14</v>
      </c>
      <c r="C133" s="25" t="s">
        <v>12</v>
      </c>
      <c r="D133" s="103" t="s">
        <v>9</v>
      </c>
      <c r="E133" s="40" t="s">
        <v>94</v>
      </c>
      <c r="F133" s="103"/>
      <c r="G133" s="103"/>
      <c r="H133" s="103" t="s">
        <v>20</v>
      </c>
      <c r="I133" s="103" t="s">
        <v>57</v>
      </c>
      <c r="J133" s="103" t="s">
        <v>1</v>
      </c>
    </row>
    <row r="134" spans="1:10" x14ac:dyDescent="0.25">
      <c r="A134" s="32"/>
      <c r="B134" s="29" t="s">
        <v>154</v>
      </c>
      <c r="C134" s="27" t="s">
        <v>25</v>
      </c>
      <c r="D134" s="1">
        <v>165.38</v>
      </c>
      <c r="E134" s="38">
        <v>30</v>
      </c>
      <c r="F134" s="37"/>
      <c r="G134" s="38"/>
      <c r="H134" s="1">
        <v>1</v>
      </c>
      <c r="I134" s="1">
        <v>4961.3999999999996</v>
      </c>
      <c r="J134" s="141"/>
    </row>
    <row r="135" spans="1:10" ht="13.2" hidden="1" customHeight="1" x14ac:dyDescent="0.25">
      <c r="A135" s="32"/>
      <c r="B135" s="29" t="s">
        <v>154</v>
      </c>
      <c r="C135" s="27" t="s">
        <v>25</v>
      </c>
      <c r="D135" s="1">
        <v>0</v>
      </c>
      <c r="E135" s="38">
        <v>30</v>
      </c>
      <c r="F135" s="37"/>
      <c r="G135" s="38"/>
      <c r="H135" s="1">
        <v>1</v>
      </c>
      <c r="I135" s="1">
        <v>0</v>
      </c>
      <c r="J135" s="142"/>
    </row>
    <row r="136" spans="1:10" ht="13.8" customHeight="1" x14ac:dyDescent="0.25">
      <c r="A136" s="150" t="s">
        <v>2</v>
      </c>
      <c r="B136" s="151"/>
      <c r="C136" s="151"/>
      <c r="D136" s="151"/>
      <c r="E136" s="151"/>
      <c r="F136" s="151"/>
      <c r="G136" s="151"/>
      <c r="H136" s="152"/>
      <c r="I136" s="30">
        <v>4961.3999999999996</v>
      </c>
      <c r="J136" s="136"/>
    </row>
    <row r="137" spans="1:10" ht="6" customHeight="1" x14ac:dyDescent="0.25">
      <c r="A137" s="188"/>
      <c r="B137" s="189"/>
      <c r="C137" s="189"/>
      <c r="D137" s="189"/>
      <c r="E137" s="189"/>
      <c r="F137" s="189"/>
      <c r="G137" s="189"/>
      <c r="H137" s="189"/>
      <c r="I137" s="189"/>
      <c r="J137" s="190"/>
    </row>
    <row r="138" spans="1:10" ht="22.8" customHeight="1" x14ac:dyDescent="0.25">
      <c r="A138" s="22" t="s">
        <v>42</v>
      </c>
      <c r="B138" s="23" t="s">
        <v>15</v>
      </c>
      <c r="C138" s="144" t="s">
        <v>162</v>
      </c>
      <c r="D138" s="145"/>
      <c r="E138" s="145"/>
      <c r="F138" s="145"/>
      <c r="G138" s="145"/>
      <c r="H138" s="145"/>
      <c r="I138" s="145"/>
      <c r="J138" s="146"/>
    </row>
    <row r="139" spans="1:10" ht="22.8" x14ac:dyDescent="0.25">
      <c r="A139" s="103" t="s">
        <v>11</v>
      </c>
      <c r="B139" s="103" t="s">
        <v>14</v>
      </c>
      <c r="C139" s="25" t="s">
        <v>12</v>
      </c>
      <c r="D139" s="103" t="s">
        <v>9</v>
      </c>
      <c r="E139" s="40" t="s">
        <v>94</v>
      </c>
      <c r="F139" s="103"/>
      <c r="G139" s="103"/>
      <c r="H139" s="103" t="s">
        <v>20</v>
      </c>
      <c r="I139" s="103" t="s">
        <v>57</v>
      </c>
      <c r="J139" s="103" t="s">
        <v>1</v>
      </c>
    </row>
    <row r="140" spans="1:10" x14ac:dyDescent="0.25">
      <c r="A140" s="32"/>
      <c r="B140" s="29" t="s">
        <v>154</v>
      </c>
      <c r="C140" s="27" t="s">
        <v>25</v>
      </c>
      <c r="D140" s="1">
        <v>165.38</v>
      </c>
      <c r="E140" s="38">
        <v>84</v>
      </c>
      <c r="F140" s="37"/>
      <c r="G140" s="38"/>
      <c r="H140" s="1">
        <v>1</v>
      </c>
      <c r="I140" s="1">
        <v>13891.92</v>
      </c>
      <c r="J140" s="141"/>
    </row>
    <row r="141" spans="1:10" ht="13.2" hidden="1" customHeight="1" x14ac:dyDescent="0.25">
      <c r="A141" s="32"/>
      <c r="B141" s="29" t="s">
        <v>154</v>
      </c>
      <c r="C141" s="27" t="s">
        <v>25</v>
      </c>
      <c r="D141" s="1">
        <v>0</v>
      </c>
      <c r="E141" s="38">
        <v>84</v>
      </c>
      <c r="F141" s="37"/>
      <c r="G141" s="38"/>
      <c r="H141" s="1">
        <v>1</v>
      </c>
      <c r="I141" s="1">
        <v>0</v>
      </c>
      <c r="J141" s="142"/>
    </row>
    <row r="142" spans="1:10" ht="13.8" customHeight="1" x14ac:dyDescent="0.25">
      <c r="A142" s="150" t="s">
        <v>2</v>
      </c>
      <c r="B142" s="151"/>
      <c r="C142" s="151"/>
      <c r="D142" s="151"/>
      <c r="E142" s="151"/>
      <c r="F142" s="151"/>
      <c r="G142" s="151"/>
      <c r="H142" s="152"/>
      <c r="I142" s="30">
        <v>13891.92</v>
      </c>
      <c r="J142" s="136"/>
    </row>
    <row r="143" spans="1:10" ht="6" customHeight="1" x14ac:dyDescent="0.25">
      <c r="A143" s="188"/>
      <c r="B143" s="189"/>
      <c r="C143" s="189"/>
      <c r="D143" s="189"/>
      <c r="E143" s="189"/>
      <c r="F143" s="189"/>
      <c r="G143" s="189"/>
      <c r="H143" s="189"/>
      <c r="I143" s="189"/>
      <c r="J143" s="190"/>
    </row>
    <row r="144" spans="1:10" x14ac:dyDescent="0.25">
      <c r="A144" s="104" t="s">
        <v>19</v>
      </c>
      <c r="B144" s="194" t="s">
        <v>30</v>
      </c>
      <c r="C144" s="195"/>
      <c r="D144" s="195"/>
      <c r="E144" s="195"/>
      <c r="F144" s="195"/>
      <c r="G144" s="195"/>
      <c r="H144" s="195"/>
      <c r="I144" s="195"/>
      <c r="J144" s="196"/>
    </row>
    <row r="145" spans="1:10" ht="6" customHeight="1" x14ac:dyDescent="0.25">
      <c r="A145" s="188"/>
      <c r="B145" s="189"/>
      <c r="C145" s="189"/>
      <c r="D145" s="189"/>
      <c r="E145" s="189"/>
      <c r="F145" s="189"/>
      <c r="G145" s="189"/>
      <c r="H145" s="189"/>
      <c r="I145" s="189"/>
      <c r="J145" s="190"/>
    </row>
    <row r="146" spans="1:10" ht="22.8" customHeight="1" x14ac:dyDescent="0.25">
      <c r="A146" s="22" t="s">
        <v>43</v>
      </c>
      <c r="B146" s="23" t="s">
        <v>15</v>
      </c>
      <c r="C146" s="144" t="s">
        <v>163</v>
      </c>
      <c r="D146" s="145"/>
      <c r="E146" s="145"/>
      <c r="F146" s="145"/>
      <c r="G146" s="145"/>
      <c r="H146" s="145"/>
      <c r="I146" s="145"/>
      <c r="J146" s="146"/>
    </row>
    <row r="147" spans="1:10" ht="22.8" x14ac:dyDescent="0.25">
      <c r="A147" s="103" t="s">
        <v>11</v>
      </c>
      <c r="B147" s="103" t="s">
        <v>14</v>
      </c>
      <c r="C147" s="25" t="s">
        <v>12</v>
      </c>
      <c r="D147" s="103" t="s">
        <v>13</v>
      </c>
      <c r="E147" s="103"/>
      <c r="F147" s="103"/>
      <c r="G147" s="103"/>
      <c r="H147" s="103" t="s">
        <v>20</v>
      </c>
      <c r="I147" s="103" t="s">
        <v>98</v>
      </c>
      <c r="J147" s="103" t="s">
        <v>1</v>
      </c>
    </row>
    <row r="148" spans="1:10" x14ac:dyDescent="0.25">
      <c r="A148" s="32"/>
      <c r="B148" s="29" t="s">
        <v>154</v>
      </c>
      <c r="C148" s="27" t="s">
        <v>32</v>
      </c>
      <c r="D148" s="1">
        <v>1350</v>
      </c>
      <c r="E148" s="36"/>
      <c r="F148" s="37"/>
      <c r="G148" s="38"/>
      <c r="H148" s="1">
        <v>1</v>
      </c>
      <c r="I148" s="1">
        <v>1350</v>
      </c>
      <c r="J148" s="141"/>
    </row>
    <row r="149" spans="1:10" ht="13.2" hidden="1" customHeight="1" x14ac:dyDescent="0.25">
      <c r="A149" s="32"/>
      <c r="B149" s="29" t="s">
        <v>154</v>
      </c>
      <c r="C149" s="27" t="s">
        <v>32</v>
      </c>
      <c r="D149" s="1">
        <v>0</v>
      </c>
      <c r="E149" s="36"/>
      <c r="F149" s="37"/>
      <c r="G149" s="38"/>
      <c r="H149" s="1">
        <v>1</v>
      </c>
      <c r="I149" s="1">
        <v>0</v>
      </c>
      <c r="J149" s="142"/>
    </row>
    <row r="150" spans="1:10" x14ac:dyDescent="0.25">
      <c r="A150" s="150" t="s">
        <v>2</v>
      </c>
      <c r="B150" s="151"/>
      <c r="C150" s="151"/>
      <c r="D150" s="151"/>
      <c r="E150" s="151"/>
      <c r="F150" s="151"/>
      <c r="G150" s="151"/>
      <c r="H150" s="152"/>
      <c r="I150" s="30">
        <v>1350</v>
      </c>
      <c r="J150" s="136"/>
    </row>
    <row r="151" spans="1:10" ht="6" customHeight="1" x14ac:dyDescent="0.25">
      <c r="A151" s="188"/>
      <c r="B151" s="189"/>
      <c r="C151" s="189"/>
      <c r="D151" s="189"/>
      <c r="E151" s="189"/>
      <c r="F151" s="189"/>
      <c r="G151" s="189"/>
      <c r="H151" s="189"/>
      <c r="I151" s="189"/>
      <c r="J151" s="190"/>
    </row>
    <row r="152" spans="1:10" ht="22.8" hidden="1" customHeight="1" x14ac:dyDescent="0.25">
      <c r="A152" s="22" t="s">
        <v>91</v>
      </c>
      <c r="B152" s="23" t="s">
        <v>15</v>
      </c>
      <c r="C152" s="144" t="s">
        <v>164</v>
      </c>
      <c r="D152" s="145"/>
      <c r="E152" s="145"/>
      <c r="F152" s="145"/>
      <c r="G152" s="145"/>
      <c r="H152" s="145"/>
      <c r="I152" s="145"/>
      <c r="J152" s="146"/>
    </row>
    <row r="153" spans="1:10" ht="22.8" hidden="1" customHeight="1" x14ac:dyDescent="0.25">
      <c r="A153" s="103" t="s">
        <v>11</v>
      </c>
      <c r="B153" s="103" t="s">
        <v>14</v>
      </c>
      <c r="C153" s="25" t="s">
        <v>12</v>
      </c>
      <c r="D153" s="103" t="s">
        <v>13</v>
      </c>
      <c r="E153" s="103"/>
      <c r="F153" s="103"/>
      <c r="G153" s="103"/>
      <c r="H153" s="103" t="s">
        <v>20</v>
      </c>
      <c r="I153" s="103" t="s">
        <v>98</v>
      </c>
      <c r="J153" s="103" t="s">
        <v>1</v>
      </c>
    </row>
    <row r="154" spans="1:10" ht="13.2" hidden="1" customHeight="1" x14ac:dyDescent="0.25">
      <c r="A154" s="32"/>
      <c r="B154" s="33" t="s">
        <v>154</v>
      </c>
      <c r="C154" s="27" t="s">
        <v>32</v>
      </c>
      <c r="D154" s="1">
        <v>0</v>
      </c>
      <c r="E154" s="36"/>
      <c r="F154" s="37"/>
      <c r="G154" s="38"/>
      <c r="H154" s="1">
        <v>1</v>
      </c>
      <c r="I154" s="1">
        <v>0</v>
      </c>
      <c r="J154" s="141"/>
    </row>
    <row r="155" spans="1:10" ht="13.2" hidden="1" customHeight="1" x14ac:dyDescent="0.25">
      <c r="A155" s="32"/>
      <c r="B155" s="33" t="s">
        <v>154</v>
      </c>
      <c r="C155" s="27" t="s">
        <v>32</v>
      </c>
      <c r="D155" s="1">
        <v>0</v>
      </c>
      <c r="E155" s="36"/>
      <c r="F155" s="37"/>
      <c r="G155" s="38"/>
      <c r="H155" s="1">
        <v>1</v>
      </c>
      <c r="I155" s="1">
        <v>0</v>
      </c>
      <c r="J155" s="142"/>
    </row>
    <row r="156" spans="1:10" ht="13.2" hidden="1" customHeight="1" x14ac:dyDescent="0.25">
      <c r="A156" s="150" t="s">
        <v>2</v>
      </c>
      <c r="B156" s="151"/>
      <c r="C156" s="151"/>
      <c r="D156" s="151"/>
      <c r="E156" s="151"/>
      <c r="F156" s="151"/>
      <c r="G156" s="151"/>
      <c r="H156" s="152"/>
      <c r="I156" s="30">
        <v>0</v>
      </c>
      <c r="J156" s="136"/>
    </row>
    <row r="157" spans="1:10" ht="6" hidden="1" customHeight="1" x14ac:dyDescent="0.25">
      <c r="A157" s="206"/>
      <c r="B157" s="207"/>
      <c r="C157" s="207"/>
      <c r="D157" s="207"/>
      <c r="E157" s="207"/>
      <c r="F157" s="207"/>
      <c r="G157" s="207"/>
      <c r="H157" s="207"/>
      <c r="I157" s="207"/>
      <c r="J157" s="208"/>
    </row>
    <row r="158" spans="1:10" ht="13.8" hidden="1" customHeight="1" x14ac:dyDescent="0.25">
      <c r="A158" s="42"/>
      <c r="B158" s="147" t="s">
        <v>44</v>
      </c>
      <c r="C158" s="148"/>
      <c r="D158" s="148"/>
      <c r="E158" s="148"/>
      <c r="F158" s="148"/>
      <c r="G158" s="148"/>
      <c r="H158" s="148"/>
      <c r="I158" s="149"/>
      <c r="J158" s="43"/>
    </row>
    <row r="159" spans="1:10" ht="13.2" hidden="1" customHeight="1" x14ac:dyDescent="0.25">
      <c r="A159" s="42"/>
      <c r="B159" s="153" t="s">
        <v>45</v>
      </c>
      <c r="C159" s="154"/>
      <c r="D159" s="154"/>
      <c r="E159" s="154"/>
      <c r="F159" s="154"/>
      <c r="G159" s="154"/>
      <c r="H159" s="154"/>
      <c r="I159" s="155"/>
      <c r="J159" s="43"/>
    </row>
    <row r="160" spans="1:10" ht="13.2" hidden="1" customHeight="1" x14ac:dyDescent="0.25">
      <c r="A160" s="42"/>
      <c r="B160" s="156"/>
      <c r="C160" s="157"/>
      <c r="D160" s="157"/>
      <c r="E160" s="157"/>
      <c r="F160" s="157"/>
      <c r="G160" s="157"/>
      <c r="H160" s="157"/>
      <c r="I160" s="158"/>
      <c r="J160" s="43"/>
    </row>
    <row r="161" spans="1:10" ht="13.2" hidden="1" customHeight="1" x14ac:dyDescent="0.25">
      <c r="A161" s="42"/>
      <c r="B161" s="197"/>
      <c r="C161" s="198"/>
      <c r="D161" s="198"/>
      <c r="E161" s="198"/>
      <c r="F161" s="198"/>
      <c r="G161" s="198"/>
      <c r="H161" s="198"/>
      <c r="I161" s="199"/>
      <c r="J161" s="43"/>
    </row>
    <row r="162" spans="1:10" x14ac:dyDescent="0.25">
      <c r="A162" s="44"/>
      <c r="B162" s="45"/>
      <c r="C162" s="106"/>
      <c r="D162" s="46"/>
      <c r="E162" s="46"/>
      <c r="F162" s="46"/>
      <c r="G162" s="46"/>
      <c r="H162" s="46"/>
      <c r="I162" s="46"/>
      <c r="J162" s="47"/>
    </row>
    <row r="163" spans="1:10" ht="13.2" customHeight="1" x14ac:dyDescent="0.25">
      <c r="A163" s="159" t="s">
        <v>46</v>
      </c>
      <c r="B163" s="160"/>
      <c r="C163" s="105"/>
      <c r="D163" s="48"/>
      <c r="E163" s="160" t="s">
        <v>47</v>
      </c>
      <c r="F163" s="160"/>
      <c r="G163" s="48"/>
      <c r="H163" s="48"/>
      <c r="I163" s="48"/>
      <c r="J163" s="43"/>
    </row>
    <row r="164" spans="1:10" x14ac:dyDescent="0.25">
      <c r="A164" s="159"/>
      <c r="B164" s="160"/>
      <c r="C164" s="105"/>
      <c r="D164" s="48"/>
      <c r="E164" s="160"/>
      <c r="F164" s="160"/>
      <c r="G164" s="48"/>
      <c r="H164" s="48"/>
      <c r="I164" s="48"/>
      <c r="J164" s="43"/>
    </row>
    <row r="165" spans="1:10" x14ac:dyDescent="0.25">
      <c r="A165" s="159"/>
      <c r="B165" s="160"/>
      <c r="C165" s="161"/>
      <c r="D165" s="161"/>
      <c r="E165" s="160"/>
      <c r="F165" s="160"/>
      <c r="G165" s="49"/>
      <c r="H165" s="50"/>
      <c r="I165" s="50"/>
      <c r="J165" s="43"/>
    </row>
    <row r="166" spans="1:10" x14ac:dyDescent="0.25">
      <c r="A166" s="42"/>
      <c r="B166" s="51"/>
      <c r="C166" s="162" t="s">
        <v>48</v>
      </c>
      <c r="D166" s="162"/>
      <c r="E166" s="52"/>
      <c r="F166" s="52"/>
      <c r="G166" s="162" t="s">
        <v>89</v>
      </c>
      <c r="H166" s="162"/>
      <c r="I166" s="162"/>
      <c r="J166" s="43"/>
    </row>
    <row r="167" spans="1:10" x14ac:dyDescent="0.25">
      <c r="A167" s="42"/>
      <c r="B167" s="51"/>
      <c r="C167" s="163" t="s">
        <v>49</v>
      </c>
      <c r="D167" s="163"/>
      <c r="E167" s="52"/>
      <c r="F167" s="52"/>
      <c r="G167" s="163"/>
      <c r="H167" s="163"/>
      <c r="I167" s="163"/>
      <c r="J167" s="43"/>
    </row>
    <row r="168" spans="1:10" x14ac:dyDescent="0.25">
      <c r="A168" s="53"/>
      <c r="B168" s="54"/>
      <c r="C168" s="107"/>
      <c r="D168" s="49"/>
      <c r="E168" s="49"/>
      <c r="F168" s="49"/>
      <c r="G168" s="49"/>
      <c r="H168" s="49"/>
      <c r="I168" s="49"/>
      <c r="J168" s="55"/>
    </row>
    <row r="180" ht="13.2" customHeight="1" x14ac:dyDescent="0.25"/>
    <row r="206" ht="24" customHeight="1" x14ac:dyDescent="0.25"/>
    <row r="207" ht="13.2" customHeight="1" x14ac:dyDescent="0.25"/>
    <row r="211" ht="13.2" customHeight="1" x14ac:dyDescent="0.25"/>
    <row r="213" ht="13.2" customHeight="1" x14ac:dyDescent="0.25"/>
    <row r="216" ht="24" customHeight="1" x14ac:dyDescent="0.25"/>
    <row r="217" ht="13.2" customHeight="1" x14ac:dyDescent="0.25"/>
    <row r="220" ht="13.2" customHeight="1" x14ac:dyDescent="0.25"/>
    <row r="221" ht="13.2" customHeight="1" x14ac:dyDescent="0.25"/>
    <row r="222" ht="13.2" customHeight="1" x14ac:dyDescent="0.25"/>
    <row r="223" ht="13.2" customHeight="1" x14ac:dyDescent="0.25"/>
    <row r="225" ht="7.95" customHeight="1" x14ac:dyDescent="0.25"/>
    <row r="226" ht="14.4" customHeight="1" x14ac:dyDescent="0.25"/>
    <row r="227" ht="13.8" customHeight="1" x14ac:dyDescent="0.25"/>
    <row r="230" ht="7.95" customHeight="1" x14ac:dyDescent="0.25"/>
  </sheetData>
  <mergeCells count="128">
    <mergeCell ref="C106:J106"/>
    <mergeCell ref="J140:J142"/>
    <mergeCell ref="A142:H142"/>
    <mergeCell ref="A143:J143"/>
    <mergeCell ref="C132:J132"/>
    <mergeCell ref="J134:J136"/>
    <mergeCell ref="A136:H136"/>
    <mergeCell ref="A137:J137"/>
    <mergeCell ref="C138:J138"/>
    <mergeCell ref="J128:J130"/>
    <mergeCell ref="A130:H130"/>
    <mergeCell ref="A131:J131"/>
    <mergeCell ref="C63:J63"/>
    <mergeCell ref="A84:J84"/>
    <mergeCell ref="A85:J85"/>
    <mergeCell ref="A104:J104"/>
    <mergeCell ref="A105:J105"/>
    <mergeCell ref="A124:J124"/>
    <mergeCell ref="A125:J125"/>
    <mergeCell ref="C118:J118"/>
    <mergeCell ref="J120:J122"/>
    <mergeCell ref="A122:H122"/>
    <mergeCell ref="A123:J123"/>
    <mergeCell ref="C92:J92"/>
    <mergeCell ref="J94:J96"/>
    <mergeCell ref="A96:H96"/>
    <mergeCell ref="A97:J97"/>
    <mergeCell ref="C98:J98"/>
    <mergeCell ref="A111:J111"/>
    <mergeCell ref="C112:J112"/>
    <mergeCell ref="J114:J116"/>
    <mergeCell ref="A116:H116"/>
    <mergeCell ref="A117:J117"/>
    <mergeCell ref="J100:J102"/>
    <mergeCell ref="A102:H102"/>
    <mergeCell ref="A103:J103"/>
    <mergeCell ref="J42:J43"/>
    <mergeCell ref="J108:J110"/>
    <mergeCell ref="A110:H110"/>
    <mergeCell ref="B24:J24"/>
    <mergeCell ref="A74:H74"/>
    <mergeCell ref="J72:J74"/>
    <mergeCell ref="A163:B165"/>
    <mergeCell ref="A157:J157"/>
    <mergeCell ref="B82:J82"/>
    <mergeCell ref="A83:J83"/>
    <mergeCell ref="B158:I158"/>
    <mergeCell ref="J154:J156"/>
    <mergeCell ref="C86:J86"/>
    <mergeCell ref="J88:J90"/>
    <mergeCell ref="A69:J69"/>
    <mergeCell ref="A52:J52"/>
    <mergeCell ref="A38:H38"/>
    <mergeCell ref="A39:J39"/>
    <mergeCell ref="C76:J76"/>
    <mergeCell ref="A80:H80"/>
    <mergeCell ref="J78:J80"/>
    <mergeCell ref="A81:J81"/>
    <mergeCell ref="A56:H56"/>
    <mergeCell ref="A75:J75"/>
    <mergeCell ref="A43:H43"/>
    <mergeCell ref="J49:J51"/>
    <mergeCell ref="J65:J66"/>
    <mergeCell ref="C126:J126"/>
    <mergeCell ref="A11:J11"/>
    <mergeCell ref="A23:J23"/>
    <mergeCell ref="A31:J31"/>
    <mergeCell ref="A57:J57"/>
    <mergeCell ref="C58:J58"/>
    <mergeCell ref="A32:J32"/>
    <mergeCell ref="A45:J45"/>
    <mergeCell ref="A62:J62"/>
    <mergeCell ref="C53:J53"/>
    <mergeCell ref="J60:J61"/>
    <mergeCell ref="A33:J33"/>
    <mergeCell ref="C34:J34"/>
    <mergeCell ref="A46:J46"/>
    <mergeCell ref="B22:J22"/>
    <mergeCell ref="J28:J30"/>
    <mergeCell ref="A25:J25"/>
    <mergeCell ref="C26:J26"/>
    <mergeCell ref="A30:H30"/>
    <mergeCell ref="J36:J38"/>
    <mergeCell ref="C47:J47"/>
    <mergeCell ref="C40:J40"/>
    <mergeCell ref="A1:J1"/>
    <mergeCell ref="B5:J5"/>
    <mergeCell ref="A6:J6"/>
    <mergeCell ref="C7:J7"/>
    <mergeCell ref="J9:J10"/>
    <mergeCell ref="A10:H10"/>
    <mergeCell ref="B2:G2"/>
    <mergeCell ref="B3:G3"/>
    <mergeCell ref="H2:I2"/>
    <mergeCell ref="H3:I3"/>
    <mergeCell ref="A4:J4"/>
    <mergeCell ref="C12:J12"/>
    <mergeCell ref="J14:J15"/>
    <mergeCell ref="A15:H15"/>
    <mergeCell ref="A16:J16"/>
    <mergeCell ref="C17:J17"/>
    <mergeCell ref="J19:J20"/>
    <mergeCell ref="A20:H20"/>
    <mergeCell ref="A21:J21"/>
    <mergeCell ref="A66:H66"/>
    <mergeCell ref="A61:H61"/>
    <mergeCell ref="A44:J44"/>
    <mergeCell ref="A67:J67"/>
    <mergeCell ref="A68:J68"/>
    <mergeCell ref="C167:D167"/>
    <mergeCell ref="G166:I167"/>
    <mergeCell ref="C165:D165"/>
    <mergeCell ref="C166:D166"/>
    <mergeCell ref="A90:H90"/>
    <mergeCell ref="A91:J91"/>
    <mergeCell ref="B144:J144"/>
    <mergeCell ref="A145:J145"/>
    <mergeCell ref="A150:H150"/>
    <mergeCell ref="A151:J151"/>
    <mergeCell ref="C152:J152"/>
    <mergeCell ref="A156:H156"/>
    <mergeCell ref="J148:J150"/>
    <mergeCell ref="C146:J146"/>
    <mergeCell ref="B159:I161"/>
    <mergeCell ref="E163:F165"/>
    <mergeCell ref="C70:J70"/>
    <mergeCell ref="J55:J56"/>
    <mergeCell ref="A51:H51"/>
  </mergeCells>
  <printOptions horizontalCentered="1"/>
  <pageMargins left="0.23622047244094491" right="0.23622047244094491" top="0.74803149606299213" bottom="0.55118110236220474" header="0.31496062992125984" footer="0.31496062992125984"/>
  <pageSetup paperSize="9" scale="87" fitToHeight="0" orientation="landscape" horizontalDpi="360" verticalDpi="360"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8"/>
  <sheetViews>
    <sheetView workbookViewId="0">
      <selection activeCell="D15" sqref="D15"/>
    </sheetView>
  </sheetViews>
  <sheetFormatPr defaultRowHeight="13.2" x14ac:dyDescent="0.25"/>
  <cols>
    <col min="1" max="2" width="30.77734375" customWidth="1"/>
  </cols>
  <sheetData>
    <row r="1" spans="1:2" x14ac:dyDescent="0.25">
      <c r="A1" s="8" t="s">
        <v>59</v>
      </c>
      <c r="B1" s="8" t="s">
        <v>60</v>
      </c>
    </row>
    <row r="2" spans="1:2" x14ac:dyDescent="0.25">
      <c r="A2" s="9" t="s">
        <v>61</v>
      </c>
      <c r="B2" s="9" t="s">
        <v>62</v>
      </c>
    </row>
    <row r="3" spans="1:2" x14ac:dyDescent="0.25">
      <c r="A3" s="9" t="s">
        <v>13</v>
      </c>
      <c r="B3" s="9" t="s">
        <v>33</v>
      </c>
    </row>
    <row r="4" spans="1:2" x14ac:dyDescent="0.25">
      <c r="A4" s="9" t="s">
        <v>21</v>
      </c>
      <c r="B4" s="9" t="s">
        <v>63</v>
      </c>
    </row>
    <row r="5" spans="1:2" x14ac:dyDescent="0.25">
      <c r="A5" s="9" t="s">
        <v>54</v>
      </c>
      <c r="B5" s="9" t="s">
        <v>64</v>
      </c>
    </row>
    <row r="6" spans="1:2" x14ac:dyDescent="0.25">
      <c r="A6" s="9" t="s">
        <v>53</v>
      </c>
      <c r="B6" s="9" t="s">
        <v>65</v>
      </c>
    </row>
    <row r="7" spans="1:2" x14ac:dyDescent="0.25">
      <c r="A7" s="9" t="s">
        <v>5</v>
      </c>
      <c r="B7" s="9" t="s">
        <v>4</v>
      </c>
    </row>
    <row r="8" spans="1:2" x14ac:dyDescent="0.25">
      <c r="A8" s="9" t="s">
        <v>8</v>
      </c>
      <c r="B8" s="9" t="s">
        <v>9</v>
      </c>
    </row>
    <row r="9" spans="1:2" x14ac:dyDescent="0.25">
      <c r="A9" s="9" t="s">
        <v>66</v>
      </c>
      <c r="B9" s="9" t="s">
        <v>67</v>
      </c>
    </row>
    <row r="10" spans="1:2" x14ac:dyDescent="0.25">
      <c r="A10" s="9" t="s">
        <v>68</v>
      </c>
      <c r="B10" s="9" t="s">
        <v>69</v>
      </c>
    </row>
    <row r="11" spans="1:2" x14ac:dyDescent="0.25">
      <c r="A11" s="10" t="s">
        <v>26</v>
      </c>
      <c r="B11" s="10" t="s">
        <v>58</v>
      </c>
    </row>
    <row r="12" spans="1:2" x14ac:dyDescent="0.25">
      <c r="A12" s="11" t="s">
        <v>70</v>
      </c>
      <c r="B12" s="10" t="s">
        <v>57</v>
      </c>
    </row>
    <row r="13" spans="1:2" x14ac:dyDescent="0.25">
      <c r="A13" s="11" t="s">
        <v>71</v>
      </c>
      <c r="B13" s="12" t="s">
        <v>72</v>
      </c>
    </row>
    <row r="14" spans="1:2" x14ac:dyDescent="0.25">
      <c r="A14" s="11" t="s">
        <v>73</v>
      </c>
      <c r="B14" s="12" t="s">
        <v>74</v>
      </c>
    </row>
    <row r="15" spans="1:2" x14ac:dyDescent="0.25">
      <c r="A15" s="11" t="s">
        <v>75</v>
      </c>
    </row>
    <row r="16" spans="1:2" x14ac:dyDescent="0.25">
      <c r="A16" s="11" t="s">
        <v>76</v>
      </c>
    </row>
    <row r="17" spans="1:1" x14ac:dyDescent="0.25">
      <c r="A17" s="11" t="s">
        <v>77</v>
      </c>
    </row>
    <row r="18" spans="1:1" x14ac:dyDescent="0.25">
      <c r="A18" s="11" t="s">
        <v>78</v>
      </c>
    </row>
    <row r="19" spans="1:1" x14ac:dyDescent="0.25">
      <c r="A19" s="11" t="s">
        <v>79</v>
      </c>
    </row>
    <row r="20" spans="1:1" x14ac:dyDescent="0.25">
      <c r="A20" s="11" t="s">
        <v>80</v>
      </c>
    </row>
    <row r="21" spans="1:1" x14ac:dyDescent="0.25">
      <c r="A21" s="13" t="s">
        <v>81</v>
      </c>
    </row>
    <row r="22" spans="1:1" x14ac:dyDescent="0.25">
      <c r="A22" s="11" t="s">
        <v>82</v>
      </c>
    </row>
    <row r="23" spans="1:1" x14ac:dyDescent="0.25">
      <c r="A23" s="11" t="s">
        <v>83</v>
      </c>
    </row>
    <row r="24" spans="1:1" x14ac:dyDescent="0.25">
      <c r="A24" s="11" t="s">
        <v>84</v>
      </c>
    </row>
    <row r="25" spans="1:1" x14ac:dyDescent="0.25">
      <c r="A25" s="11" t="s">
        <v>85</v>
      </c>
    </row>
    <row r="26" spans="1:1" x14ac:dyDescent="0.25">
      <c r="A26" s="11" t="s">
        <v>86</v>
      </c>
    </row>
    <row r="27" spans="1:1" x14ac:dyDescent="0.25">
      <c r="A27" s="13" t="s">
        <v>87</v>
      </c>
    </row>
    <row r="28" spans="1:1" x14ac:dyDescent="0.25">
      <c r="A28" s="14" t="s">
        <v>88</v>
      </c>
    </row>
  </sheetData>
  <pageMargins left="0.511811024" right="0.511811024" top="0.78740157499999996" bottom="0.78740157499999996" header="0.31496062000000002" footer="0.31496062000000002"/>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6</vt:i4>
      </vt:variant>
      <vt:variant>
        <vt:lpstr>Intervalos Nomeados</vt:lpstr>
      </vt:variant>
      <vt:variant>
        <vt:i4>7</vt:i4>
      </vt:variant>
    </vt:vector>
  </HeadingPairs>
  <TitlesOfParts>
    <vt:vector size="13" baseType="lpstr">
      <vt:lpstr>MEMÓRIA DE CÁLCULO</vt:lpstr>
      <vt:lpstr>Planilha1</vt:lpstr>
      <vt:lpstr>QUD. DE ÁREAS</vt:lpstr>
      <vt:lpstr>DMT'S</vt:lpstr>
      <vt:lpstr>M.C. R01</vt:lpstr>
      <vt:lpstr>CONTEXTOS</vt:lpstr>
      <vt:lpstr>'DMT''S'!Area_de_impressao</vt:lpstr>
      <vt:lpstr>'M.C. R01'!Area_de_impressao</vt:lpstr>
      <vt:lpstr>'MEMÓRIA DE CÁLCULO'!Area_de_impressao</vt:lpstr>
      <vt:lpstr>'QUD. DE ÁREAS'!Area_de_impressao</vt:lpstr>
      <vt:lpstr>'DMT''S'!Titulos_de_impressao</vt:lpstr>
      <vt:lpstr>'M.C. R01'!Titulos_de_impressao</vt:lpstr>
      <vt:lpstr>'MEMÓRIA DE CÁLCULO'!Titulos_de_impressao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2024-09-13T18:29:07Z</dcterms:created>
  <dcterms:modified xsi:type="dcterms:W3CDTF">2025-11-07T19:49:37Z</dcterms:modified>
</cp:coreProperties>
</file>